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44775" windowHeight="10680" tabRatio="652" activeTab="1"/>
  </bookViews>
  <sheets>
    <sheet name="ASL1" sheetId="6" r:id="rId1"/>
    <sheet name="Elaborazione grafica ASL1" sheetId="5" r:id="rId2"/>
  </sheets>
  <calcPr calcId="145621"/>
</workbook>
</file>

<file path=xl/calcChain.xml><?xml version="1.0" encoding="utf-8"?>
<calcChain xmlns="http://schemas.openxmlformats.org/spreadsheetml/2006/main">
  <c r="C397" i="5" l="1"/>
  <c r="B397" i="5"/>
  <c r="B224" i="5" l="1"/>
  <c r="C224" i="5" s="1"/>
  <c r="B223" i="5"/>
  <c r="C223" i="5" s="1"/>
  <c r="B398" i="5"/>
  <c r="C398" i="5" s="1"/>
  <c r="B396" i="5"/>
  <c r="C396" i="5" s="1"/>
  <c r="B395" i="5"/>
  <c r="C395" i="5" s="1"/>
  <c r="B394" i="5"/>
  <c r="C394" i="5" s="1"/>
  <c r="B393" i="5"/>
  <c r="C393" i="5" s="1"/>
  <c r="D381" i="5"/>
  <c r="E381" i="5" s="1"/>
  <c r="B381" i="5"/>
  <c r="C381" i="5" s="1"/>
  <c r="D380" i="5"/>
  <c r="E380" i="5" s="1"/>
  <c r="B380" i="5"/>
  <c r="C380" i="5" s="1"/>
  <c r="D379" i="5"/>
  <c r="E379" i="5" s="1"/>
  <c r="B379" i="5"/>
  <c r="C379" i="5" s="1"/>
  <c r="B365" i="5"/>
  <c r="C365" i="5" s="1"/>
  <c r="B364" i="5"/>
  <c r="C364" i="5" s="1"/>
  <c r="B363" i="5"/>
  <c r="C363" i="5" s="1"/>
  <c r="H336" i="5"/>
  <c r="I336" i="5" s="1"/>
  <c r="F336" i="5"/>
  <c r="G336" i="5" s="1"/>
  <c r="D336" i="5"/>
  <c r="E336" i="5" s="1"/>
  <c r="B336" i="5"/>
  <c r="C336" i="5" s="1"/>
  <c r="H335" i="5"/>
  <c r="I335" i="5" s="1"/>
  <c r="F335" i="5"/>
  <c r="G335" i="5" s="1"/>
  <c r="D335" i="5"/>
  <c r="E335" i="5" s="1"/>
  <c r="B335" i="5"/>
  <c r="C335" i="5" s="1"/>
  <c r="H334" i="5"/>
  <c r="I334" i="5" s="1"/>
  <c r="F334" i="5"/>
  <c r="G334" i="5" s="1"/>
  <c r="D334" i="5"/>
  <c r="E334" i="5" s="1"/>
  <c r="B334" i="5"/>
  <c r="C334" i="5" s="1"/>
  <c r="H333" i="5"/>
  <c r="I333" i="5" s="1"/>
  <c r="F333" i="5"/>
  <c r="G333" i="5" s="1"/>
  <c r="D333" i="5"/>
  <c r="E333" i="5" s="1"/>
  <c r="B333" i="5"/>
  <c r="C333" i="5" s="1"/>
  <c r="H332" i="5"/>
  <c r="I332" i="5" s="1"/>
  <c r="F332" i="5"/>
  <c r="G332" i="5" s="1"/>
  <c r="D332" i="5"/>
  <c r="E332" i="5" s="1"/>
  <c r="B332" i="5"/>
  <c r="C332" i="5" s="1"/>
  <c r="H331" i="5"/>
  <c r="I331" i="5" s="1"/>
  <c r="F331" i="5"/>
  <c r="G331" i="5" s="1"/>
  <c r="D331" i="5"/>
  <c r="E331" i="5" s="1"/>
  <c r="B331" i="5"/>
  <c r="C331" i="5" s="1"/>
  <c r="H330" i="5"/>
  <c r="I330" i="5" s="1"/>
  <c r="F330" i="5"/>
  <c r="G330" i="5" s="1"/>
  <c r="D330" i="5"/>
  <c r="E330" i="5" s="1"/>
  <c r="B330" i="5"/>
  <c r="C330" i="5" s="1"/>
  <c r="H329" i="5"/>
  <c r="I329" i="5" s="1"/>
  <c r="F329" i="5"/>
  <c r="G329" i="5" s="1"/>
  <c r="D329" i="5"/>
  <c r="E329" i="5" s="1"/>
  <c r="B329" i="5"/>
  <c r="C329" i="5" s="1"/>
  <c r="H328" i="5"/>
  <c r="I328" i="5" s="1"/>
  <c r="F328" i="5"/>
  <c r="G328" i="5" s="1"/>
  <c r="D328" i="5"/>
  <c r="E328" i="5" s="1"/>
  <c r="B328" i="5"/>
  <c r="C328" i="5" s="1"/>
  <c r="H327" i="5"/>
  <c r="I327" i="5" s="1"/>
  <c r="F327" i="5"/>
  <c r="G327" i="5" s="1"/>
  <c r="D327" i="5"/>
  <c r="E327" i="5" s="1"/>
  <c r="B327" i="5"/>
  <c r="C327" i="5" s="1"/>
  <c r="H326" i="5"/>
  <c r="I326" i="5" s="1"/>
  <c r="F326" i="5"/>
  <c r="G326" i="5" s="1"/>
  <c r="D326" i="5"/>
  <c r="E326" i="5" s="1"/>
  <c r="B326" i="5"/>
  <c r="C326" i="5" s="1"/>
  <c r="H325" i="5"/>
  <c r="I325" i="5" s="1"/>
  <c r="F325" i="5"/>
  <c r="G325" i="5" s="1"/>
  <c r="D325" i="5"/>
  <c r="E325" i="5" s="1"/>
  <c r="B325" i="5"/>
  <c r="C325" i="5" s="1"/>
  <c r="H324" i="5"/>
  <c r="I324" i="5" s="1"/>
  <c r="F324" i="5"/>
  <c r="G324" i="5" s="1"/>
  <c r="D324" i="5"/>
  <c r="E324" i="5" s="1"/>
  <c r="B324" i="5"/>
  <c r="C324" i="5" s="1"/>
  <c r="H298" i="5"/>
  <c r="I298" i="5" s="1"/>
  <c r="F298" i="5"/>
  <c r="G298" i="5" s="1"/>
  <c r="D298" i="5"/>
  <c r="E298" i="5" s="1"/>
  <c r="B298" i="5"/>
  <c r="C298" i="5" s="1"/>
  <c r="H297" i="5"/>
  <c r="I297" i="5" s="1"/>
  <c r="F297" i="5"/>
  <c r="G297" i="5" s="1"/>
  <c r="D297" i="5"/>
  <c r="E297" i="5" s="1"/>
  <c r="B297" i="5"/>
  <c r="C297" i="5" s="1"/>
  <c r="H296" i="5"/>
  <c r="I296" i="5" s="1"/>
  <c r="F296" i="5"/>
  <c r="G296" i="5" s="1"/>
  <c r="D296" i="5"/>
  <c r="E296" i="5" s="1"/>
  <c r="B296" i="5"/>
  <c r="C296" i="5" s="1"/>
  <c r="H295" i="5"/>
  <c r="I295" i="5" s="1"/>
  <c r="F295" i="5"/>
  <c r="G295" i="5" s="1"/>
  <c r="D295" i="5"/>
  <c r="E295" i="5" s="1"/>
  <c r="B295" i="5"/>
  <c r="C295" i="5" s="1"/>
  <c r="H294" i="5"/>
  <c r="I294" i="5" s="1"/>
  <c r="F294" i="5"/>
  <c r="G294" i="5" s="1"/>
  <c r="D294" i="5"/>
  <c r="E294" i="5" s="1"/>
  <c r="B294" i="5"/>
  <c r="C294" i="5" s="1"/>
  <c r="H293" i="5"/>
  <c r="I293" i="5" s="1"/>
  <c r="F293" i="5"/>
  <c r="G293" i="5" s="1"/>
  <c r="D293" i="5"/>
  <c r="E293" i="5" s="1"/>
  <c r="B293" i="5"/>
  <c r="C293" i="5" s="1"/>
  <c r="H292" i="5"/>
  <c r="I292" i="5" s="1"/>
  <c r="F292" i="5"/>
  <c r="G292" i="5" s="1"/>
  <c r="D292" i="5"/>
  <c r="E292" i="5" s="1"/>
  <c r="B292" i="5"/>
  <c r="C292" i="5" s="1"/>
  <c r="H291" i="5"/>
  <c r="I291" i="5" s="1"/>
  <c r="F291" i="5"/>
  <c r="G291" i="5" s="1"/>
  <c r="D291" i="5"/>
  <c r="E291" i="5" s="1"/>
  <c r="B291" i="5"/>
  <c r="C291" i="5" s="1"/>
  <c r="H290" i="5"/>
  <c r="I290" i="5" s="1"/>
  <c r="F290" i="5"/>
  <c r="G290" i="5" s="1"/>
  <c r="D290" i="5"/>
  <c r="E290" i="5" s="1"/>
  <c r="B290" i="5"/>
  <c r="C290" i="5" s="1"/>
  <c r="H289" i="5"/>
  <c r="I289" i="5" s="1"/>
  <c r="F289" i="5"/>
  <c r="G289" i="5" s="1"/>
  <c r="D289" i="5"/>
  <c r="E289" i="5" s="1"/>
  <c r="B289" i="5"/>
  <c r="C289" i="5" s="1"/>
  <c r="D269" i="5"/>
  <c r="E269" i="5" s="1"/>
  <c r="B269" i="5"/>
  <c r="C269" i="5" s="1"/>
  <c r="D268" i="5"/>
  <c r="E268" i="5" s="1"/>
  <c r="B268" i="5"/>
  <c r="C268" i="5" s="1"/>
  <c r="D267" i="5"/>
  <c r="E267" i="5" s="1"/>
  <c r="B267" i="5"/>
  <c r="C267" i="5" s="1"/>
  <c r="D253" i="5"/>
  <c r="E253" i="5" s="1"/>
  <c r="B253" i="5"/>
  <c r="C253" i="5" s="1"/>
  <c r="D252" i="5"/>
  <c r="E252" i="5" s="1"/>
  <c r="B252" i="5"/>
  <c r="C252" i="5" s="1"/>
  <c r="D251" i="5"/>
  <c r="E251" i="5" s="1"/>
  <c r="B251" i="5"/>
  <c r="C251" i="5" s="1"/>
  <c r="D250" i="5"/>
  <c r="E250" i="5" s="1"/>
  <c r="B250" i="5"/>
  <c r="C250" i="5" s="1"/>
  <c r="B238" i="5"/>
  <c r="C238" i="5" s="1"/>
  <c r="B237" i="5"/>
  <c r="C237" i="5" s="1"/>
  <c r="B236" i="5"/>
  <c r="C236" i="5" s="1"/>
  <c r="B235" i="5"/>
  <c r="C235" i="5" s="1"/>
  <c r="B222" i="5"/>
  <c r="C222" i="5" s="1"/>
  <c r="B221" i="5"/>
  <c r="C221" i="5" s="1"/>
  <c r="B220" i="5"/>
  <c r="C220" i="5" s="1"/>
  <c r="H197" i="5"/>
  <c r="I197" i="5" s="1"/>
  <c r="F197" i="5"/>
  <c r="G197" i="5" s="1"/>
  <c r="D197" i="5"/>
  <c r="E197" i="5" s="1"/>
  <c r="B197" i="5"/>
  <c r="C197" i="5" s="1"/>
  <c r="H196" i="5"/>
  <c r="I196" i="5" s="1"/>
  <c r="F196" i="5"/>
  <c r="G196" i="5" s="1"/>
  <c r="D196" i="5"/>
  <c r="E196" i="5" s="1"/>
  <c r="B196" i="5"/>
  <c r="C196" i="5" s="1"/>
  <c r="H195" i="5"/>
  <c r="I195" i="5" s="1"/>
  <c r="F195" i="5"/>
  <c r="G195" i="5" s="1"/>
  <c r="D195" i="5"/>
  <c r="E195" i="5" s="1"/>
  <c r="B195" i="5"/>
  <c r="C195" i="5" s="1"/>
  <c r="F183" i="5"/>
  <c r="G183" i="5" s="1"/>
  <c r="D183" i="5"/>
  <c r="E183" i="5" s="1"/>
  <c r="B183" i="5"/>
  <c r="C183" i="5" s="1"/>
  <c r="F182" i="5"/>
  <c r="G182" i="5" s="1"/>
  <c r="D182" i="5"/>
  <c r="E182" i="5" s="1"/>
  <c r="B182" i="5"/>
  <c r="C182" i="5" s="1"/>
  <c r="F181" i="5"/>
  <c r="G181" i="5" s="1"/>
  <c r="D181" i="5"/>
  <c r="E181" i="5" s="1"/>
  <c r="B181" i="5"/>
  <c r="C181" i="5" s="1"/>
  <c r="F180" i="5"/>
  <c r="G180" i="5" s="1"/>
  <c r="D180" i="5"/>
  <c r="E180" i="5" s="1"/>
  <c r="B180" i="5"/>
  <c r="C180" i="5" s="1"/>
  <c r="B167" i="5"/>
  <c r="C167" i="5" s="1"/>
  <c r="B166" i="5"/>
  <c r="C166" i="5" s="1"/>
  <c r="B165" i="5"/>
  <c r="C165" i="5" s="1"/>
  <c r="B153" i="5"/>
  <c r="C153" i="5" s="1"/>
  <c r="B152" i="5"/>
  <c r="C152" i="5" s="1"/>
  <c r="B151" i="5"/>
  <c r="C151" i="5" s="1"/>
  <c r="B139" i="5"/>
  <c r="C139" i="5" s="1"/>
  <c r="B138" i="5"/>
  <c r="C138" i="5" s="1"/>
  <c r="B137" i="5"/>
  <c r="C137" i="5" s="1"/>
  <c r="B136" i="5"/>
  <c r="C136" i="5" s="1"/>
  <c r="B123" i="5"/>
  <c r="C123" i="5" s="1"/>
  <c r="B122" i="5"/>
  <c r="C122" i="5" s="1"/>
  <c r="B121" i="5"/>
  <c r="C121" i="5" s="1"/>
  <c r="B120" i="5"/>
  <c r="C120" i="5" s="1"/>
  <c r="E110" i="5"/>
  <c r="F110" i="5" s="1"/>
  <c r="C110" i="5"/>
  <c r="D110" i="5" s="1"/>
  <c r="E109" i="5"/>
  <c r="F109" i="5" s="1"/>
  <c r="C109" i="5"/>
  <c r="E108" i="5"/>
  <c r="F108" i="5" s="1"/>
  <c r="C108" i="5"/>
  <c r="D108" i="5" s="1"/>
  <c r="E107" i="5"/>
  <c r="F107" i="5" s="1"/>
  <c r="C107" i="5"/>
  <c r="D107" i="5" s="1"/>
  <c r="E106" i="5"/>
  <c r="F106" i="5" s="1"/>
  <c r="C106" i="5"/>
  <c r="D106" i="5" s="1"/>
  <c r="B91" i="5"/>
  <c r="C91" i="5" s="1"/>
  <c r="B90" i="5"/>
  <c r="C90" i="5" s="1"/>
  <c r="B89" i="5"/>
  <c r="C89" i="5" s="1"/>
  <c r="B88" i="5"/>
  <c r="C88" i="5" s="1"/>
  <c r="B81" i="5"/>
  <c r="C81" i="5" s="1"/>
  <c r="B80" i="5"/>
  <c r="C80" i="5" s="1"/>
  <c r="B69" i="5"/>
  <c r="C69" i="5" s="1"/>
  <c r="B68" i="5"/>
  <c r="C68" i="5" s="1"/>
  <c r="B67" i="5"/>
  <c r="C67" i="5" s="1"/>
  <c r="B66" i="5"/>
  <c r="C66" i="5" s="1"/>
  <c r="B65" i="5"/>
  <c r="C65" i="5" s="1"/>
  <c r="B64" i="5"/>
  <c r="C64" i="5" s="1"/>
  <c r="B59" i="5"/>
  <c r="C59" i="5" s="1"/>
  <c r="B58" i="5"/>
  <c r="C58" i="5" s="1"/>
  <c r="B57" i="5"/>
  <c r="C57" i="5" s="1"/>
  <c r="B56" i="5"/>
  <c r="C56" i="5" s="1"/>
  <c r="B55" i="5"/>
  <c r="C55" i="5" s="1"/>
  <c r="B54" i="5"/>
  <c r="C54" i="5" s="1"/>
  <c r="B53" i="5"/>
  <c r="C53" i="5" s="1"/>
  <c r="B52" i="5"/>
  <c r="C52" i="5" s="1"/>
  <c r="B6" i="5"/>
  <c r="C6" i="5" s="1"/>
  <c r="B51" i="5"/>
  <c r="C51" i="5" s="1"/>
  <c r="B50" i="5"/>
  <c r="C50" i="5" s="1"/>
  <c r="B39" i="5"/>
  <c r="C39" i="5" s="1"/>
  <c r="B38" i="5"/>
  <c r="C38" i="5" s="1"/>
  <c r="B37" i="5"/>
  <c r="C37" i="5" s="1"/>
  <c r="B36" i="5"/>
  <c r="C36" i="5" s="1"/>
  <c r="B35" i="5"/>
  <c r="C35" i="5" s="1"/>
  <c r="B26" i="5"/>
  <c r="C26" i="5" s="1"/>
  <c r="B25" i="5"/>
  <c r="C25" i="5" s="1"/>
  <c r="B13" i="5"/>
  <c r="C13" i="5" s="1"/>
  <c r="B14" i="5"/>
  <c r="C14" i="5" s="1"/>
  <c r="K198" i="5"/>
  <c r="D109" i="5"/>
</calcChain>
</file>

<file path=xl/sharedStrings.xml><?xml version="1.0" encoding="utf-8"?>
<sst xmlns="http://schemas.openxmlformats.org/spreadsheetml/2006/main" count="4402" uniqueCount="306">
  <si>
    <t>Asl di riferimento</t>
  </si>
  <si>
    <t>Presidio ospedaliero di</t>
  </si>
  <si>
    <t>Unità Operativa (UO)</t>
  </si>
  <si>
    <t>Sesso</t>
  </si>
  <si>
    <t>Comune di residenza</t>
  </si>
  <si>
    <t>Professione</t>
  </si>
  <si>
    <t>Titolo di studio</t>
  </si>
  <si>
    <t>1. La scelta di questa struttura ospedaliera è stata per Lei:</t>
  </si>
  <si>
    <t>Specificare</t>
  </si>
  <si>
    <t>2. Questo ricovero è stato</t>
  </si>
  <si>
    <t>3. Quanti giorni è stato ricoverato in questa occasione?</t>
  </si>
  <si>
    <t>4. Ritiene chiara e completa la segnaletica interna dell'ospedale?</t>
  </si>
  <si>
    <t>a. orario pasti</t>
  </si>
  <si>
    <t>b.orario visite mediche</t>
  </si>
  <si>
    <t>c. orario entrata visitatori</t>
  </si>
  <si>
    <t>d. orario terapie</t>
  </si>
  <si>
    <t>e. orario pulizie</t>
  </si>
  <si>
    <t>6. All'inizio del ricovero Le hanno dato informazioni circa il decorso della degenza ed i contenuti dell'assistenza?</t>
  </si>
  <si>
    <t>7. Durante il Suo ricovero, medici ed infermieri Le hanno dato sufficienti informazioni e spiegazioni sul Suo caso (risultati, esami, terapie, ecc)?</t>
  </si>
  <si>
    <t>8. Se per necessità terapeutiche o diagnostiche Lei ha dovuto essere sottoposto ad un trattamento fastidioso, è stato avvertito in anticipo?</t>
  </si>
  <si>
    <t>9. Durante il Suo ricovero Le hanno spiegato bene quali esami o interventi stava per fare, quali rischi potevano esserci e, se occorreva una preparazione, come prepararsi?</t>
  </si>
  <si>
    <t>a. rinviati</t>
  </si>
  <si>
    <t>b. ritenuti inutili</t>
  </si>
  <si>
    <t>c. ripetuti perchè effettuati altrove</t>
  </si>
  <si>
    <t>d. ripetuti perchè i referti erano stati smarriti</t>
  </si>
  <si>
    <t>a. familiari</t>
  </si>
  <si>
    <t>b. amici</t>
  </si>
  <si>
    <t>c. badanti a pagamento</t>
  </si>
  <si>
    <t>Altro</t>
  </si>
  <si>
    <t>12. Alle persone che l'hanno assistita la struttura ha fornito un minimo di comfort?</t>
  </si>
  <si>
    <t>13. Ogni quanto vengono cambiate le lenzuola?</t>
  </si>
  <si>
    <t>a. dover acquistare un farmaco perchè non disponibile in ospedale</t>
  </si>
  <si>
    <t>b. dover acquistare materiale sanitario perchè non disponibile in ospedale</t>
  </si>
  <si>
    <t>c. Non ricevere la terapia al momento stabilito</t>
  </si>
  <si>
    <t>d. Ricevere una prestazione medica e/o infermieristica sbagliata?</t>
  </si>
  <si>
    <t>a. litigi tra gli operatori</t>
  </si>
  <si>
    <t>b. pazienti che hanno chiamato (con campanello o altro) e atteso per più di 5 minuti la risposta del personale</t>
  </si>
  <si>
    <t>c. pazienti che hanno atteso un intervento di emergenza per più di 5 minuti</t>
  </si>
  <si>
    <t>a. lo spazio a disposizione</t>
  </si>
  <si>
    <t>b. la pulizia del locale di ricovero</t>
  </si>
  <si>
    <t>c. il livello di pulizia dei servizi igienici</t>
  </si>
  <si>
    <t>d. gli orari della giornata (sveglia, pasti, ecc)</t>
  </si>
  <si>
    <t>e. la qualità del cibo</t>
  </si>
  <si>
    <t>f. la quantità del cibo</t>
  </si>
  <si>
    <t>g. l'accesso dei parenti</t>
  </si>
  <si>
    <t>h. la tranquillità del locale di ricovero</t>
  </si>
  <si>
    <t>i. la tutela della riservatezza (privacy)</t>
  </si>
  <si>
    <t>j. lo stato di manutenzione dei locali di ricovero</t>
  </si>
  <si>
    <t>a. la quantità dei medici presenti</t>
  </si>
  <si>
    <t>b. il modo in cui i medici trattano i degenti</t>
  </si>
  <si>
    <t>c. la preparazione dei medici</t>
  </si>
  <si>
    <t>d. la disponibilità dei medici verso i degenti</t>
  </si>
  <si>
    <t>e. la quantità degli infermieri presenti</t>
  </si>
  <si>
    <t>f. la preparazione degli infermieri</t>
  </si>
  <si>
    <t>g. la disponibilità degli infermieri ad assistere i degenti</t>
  </si>
  <si>
    <t>h. il modo in cui il personale ausiliario tratta i degenti</t>
  </si>
  <si>
    <t>i. il modo di lavorare degli ausiliari (addetti alle pulizie, ecc)</t>
  </si>
  <si>
    <t>j. l'identificabilità del personale medico, infermieristico, ecc</t>
  </si>
  <si>
    <t>k. la dotazione del materiale sanitario</t>
  </si>
  <si>
    <t>l. il collegamento con la rete dei trasporti pubblici</t>
  </si>
  <si>
    <t>m. la possibilità di trovare parcheggio</t>
  </si>
  <si>
    <t>18. Le risulta che informazioni sul Suo stato di salute, che Lei voleva mantenere riservate, siano state comunicate ad estranei?</t>
  </si>
  <si>
    <t>a. doversi spogliare, per una visita, di fronte ad altri pazienti o persone estranee</t>
  </si>
  <si>
    <t>b. Essere oggetto di commenti lesivi del Suo pudore, da parte di operatori sanitari</t>
  </si>
  <si>
    <t>c. dover utilizzare dei servizi igienici privi di un sistema di chiusura dall'interno</t>
  </si>
  <si>
    <t>d. altro</t>
  </si>
  <si>
    <t>20. Riguardo a questo Suo ricovero, in generale, Lei si ritiene:</t>
  </si>
  <si>
    <t>21. Le saremmo grati se potesse indicarci questioni che non sono state trattate e che , a Suo avviso, lo meriterebbero:</t>
  </si>
  <si>
    <t>22. Infine, cortesemente, vuol darci qualche accorgimento particolarmente utile per migliorare l'asssistenza:</t>
  </si>
  <si>
    <t>0</t>
  </si>
  <si>
    <t>ASL 1</t>
  </si>
  <si>
    <t>L'AQUILA</t>
  </si>
  <si>
    <t>GERIATRIA</t>
  </si>
  <si>
    <t>F</t>
  </si>
  <si>
    <t>AQ</t>
  </si>
  <si>
    <t>consigliata dal medico di famiglia</t>
  </si>
  <si>
    <t>Programmato</t>
  </si>
  <si>
    <t>12</t>
  </si>
  <si>
    <t>poco</t>
  </si>
  <si>
    <t>si</t>
  </si>
  <si>
    <t>no</t>
  </si>
  <si>
    <t>abbastanza</t>
  </si>
  <si>
    <t>quotidianamente</t>
  </si>
  <si>
    <t>mai</t>
  </si>
  <si>
    <t>spesso</t>
  </si>
  <si>
    <t>qualche volta</t>
  </si>
  <si>
    <t>più volte al giorno</t>
  </si>
  <si>
    <t>2</t>
  </si>
  <si>
    <t>3</t>
  </si>
  <si>
    <t>1</t>
  </si>
  <si>
    <t>No</t>
  </si>
  <si>
    <t>Ne soddisfatto, nè insoddisfatto</t>
  </si>
  <si>
    <t>M</t>
  </si>
  <si>
    <t>PENSIONATO</t>
  </si>
  <si>
    <t>LAUREA</t>
  </si>
  <si>
    <t>condizionata dalla vicinanza con l'abitazione in cui si trovava</t>
  </si>
  <si>
    <t>6</t>
  </si>
  <si>
    <t>per niente</t>
  </si>
  <si>
    <t>poche</t>
  </si>
  <si>
    <t>di rado</t>
  </si>
  <si>
    <t>raramente</t>
  </si>
  <si>
    <t>Non saprei</t>
  </si>
  <si>
    <t>Operaio</t>
  </si>
  <si>
    <t>Licenza Elementare</t>
  </si>
  <si>
    <t>condizionata dal tipo di malattia</t>
  </si>
  <si>
    <t>D'Urgenza</t>
  </si>
  <si>
    <t>7</t>
  </si>
  <si>
    <t>molto</t>
  </si>
  <si>
    <t>molte informazioni</t>
  </si>
  <si>
    <t>quando è stato necessario</t>
  </si>
  <si>
    <t>certamente si</t>
  </si>
  <si>
    <t>una volta al giorno</t>
  </si>
  <si>
    <t>Licenza Media Superiore</t>
  </si>
  <si>
    <t>non ho subito simili trattamenti</t>
  </si>
  <si>
    <t>Soddisfatto</t>
  </si>
  <si>
    <t>5</t>
  </si>
  <si>
    <t>ogni due giorni</t>
  </si>
  <si>
    <t>Pensionato</t>
  </si>
  <si>
    <t>altro</t>
  </si>
  <si>
    <t>URGENZA</t>
  </si>
  <si>
    <t>14</t>
  </si>
  <si>
    <t>Laurea</t>
  </si>
  <si>
    <t>casuale</t>
  </si>
  <si>
    <t>8</t>
  </si>
  <si>
    <t>BARETE AQ</t>
  </si>
  <si>
    <t>10</t>
  </si>
  <si>
    <t>TIROCINANTE INFERMIERE</t>
  </si>
  <si>
    <t>Non so</t>
  </si>
  <si>
    <t>OFENA  AQ</t>
  </si>
  <si>
    <t>NON SPECIFICATO</t>
  </si>
  <si>
    <t>Molto soddisfatto</t>
  </si>
  <si>
    <t>ARISCHIA AQ</t>
  </si>
  <si>
    <t>Licenza Media Inferiore</t>
  </si>
  <si>
    <t>condizionata dalla presenza del medico specialista</t>
  </si>
  <si>
    <t>più volte</t>
  </si>
  <si>
    <t>Si</t>
  </si>
  <si>
    <t>Impiegato</t>
  </si>
  <si>
    <t>l'aquila</t>
  </si>
  <si>
    <t>S.DEMETRIO AQ</t>
  </si>
  <si>
    <t>PIZZOLI AQ</t>
  </si>
  <si>
    <t>Molto insoddisfatto</t>
  </si>
  <si>
    <t>LUCOLI AQ</t>
  </si>
  <si>
    <t>su consiglio dei familiari</t>
  </si>
  <si>
    <t>9</t>
  </si>
  <si>
    <t>Dirigente</t>
  </si>
  <si>
    <t>13</t>
  </si>
  <si>
    <t>GIGNANO AQ</t>
  </si>
  <si>
    <t>15</t>
  </si>
  <si>
    <t>geriatria</t>
  </si>
  <si>
    <t>MONTICCHI AQ</t>
  </si>
  <si>
    <t>Insoddisfatto</t>
  </si>
  <si>
    <t>il personale è insufficiente per la mole di lavoro da svolgere in un reparto così particolare con pazienti spessissimo non autosufficienti.</t>
  </si>
  <si>
    <t>CASALINGA</t>
  </si>
  <si>
    <t>AUMENTARE NETTAMENTE NUMERO INFERMIERI
PIU' EMPATIA DA PARTE DEI MEDICI</t>
  </si>
  <si>
    <t>IL PRIMARIO DEL REPARTO DOVREBBE ESSERE PRESENTE TUTTI I GIORNI</t>
  </si>
  <si>
    <t>ALMENO IL DOPPIO DEGLI INFERMIEROI E DEGLI OSS UNITO AD UNA MAGGIORE EMPATIA CON I PAZIENTI ANZIANI E NON AUTOSUFFICIENTI</t>
  </si>
  <si>
    <t>PIU' PERSONALE</t>
  </si>
  <si>
    <t>PRONTO SOCCORSO</t>
  </si>
  <si>
    <t>incremento spazi e confort degenti,maggiore personale sanitario e di assistenza,percorsi formativi sulla relazione con pazienti,lavoro ad elevato rischio di bornaut necessita supervisione specialistica psicologica,gestione delle emozioni rispetto alla morte e al decadimento fisico.</t>
  </si>
  <si>
    <t>PIU' INFERMIERI</t>
  </si>
  <si>
    <t>ORTOPEDIA</t>
  </si>
  <si>
    <t>CASTELLI TERAMO</t>
  </si>
  <si>
    <t>BORGOROSE RIETI</t>
  </si>
  <si>
    <t>OK</t>
  </si>
  <si>
    <t>AVEZZANO</t>
  </si>
  <si>
    <t>STUDENTE</t>
  </si>
  <si>
    <t>MONTEREALE</t>
  </si>
  <si>
    <t>TORINO</t>
  </si>
  <si>
    <t>MOLFETTA</t>
  </si>
  <si>
    <t>PESCINA AQ</t>
  </si>
  <si>
    <t>LIBERO PROFESSIONISTA</t>
  </si>
  <si>
    <t>PROFESSIONISTI MOLTO PREPARATI</t>
  </si>
  <si>
    <t>PETRLLA SALTO AVEZZANO</t>
  </si>
  <si>
    <t>ROMA</t>
  </si>
  <si>
    <t>21</t>
  </si>
  <si>
    <t>operaio</t>
  </si>
  <si>
    <t>BUGNARA</t>
  </si>
  <si>
    <t>RIETI</t>
  </si>
  <si>
    <t>S.PIO DELLE CAMERE  AQ</t>
  </si>
  <si>
    <t>CARSOLI</t>
  </si>
  <si>
    <t>CONSIGLIATO DA AMICI</t>
  </si>
  <si>
    <t>SCOPPITO  AQ</t>
  </si>
  <si>
    <t>NAPOLI</t>
  </si>
  <si>
    <t>AL BAGNO MANCANO PIANI DI APPOGGIO</t>
  </si>
  <si>
    <t>AUMENTARE NUMERO INFERMIERI</t>
  </si>
  <si>
    <t>FOGGIA</t>
  </si>
  <si>
    <t>ARREDAMENTO CAMERA</t>
  </si>
  <si>
    <t>SEGNALETICA INTERNA DA MIGLIORARE</t>
  </si>
  <si>
    <t>CUGNOLI PESCARA</t>
  </si>
  <si>
    <t>GIULIANOVA TE</t>
  </si>
  <si>
    <t>TERAMO</t>
  </si>
  <si>
    <t>impiegato</t>
  </si>
  <si>
    <t>casalinga</t>
  </si>
  <si>
    <t>studente</t>
  </si>
  <si>
    <t>Ortopedia</t>
  </si>
  <si>
    <t>Geriatria</t>
  </si>
  <si>
    <t>disoccupato</t>
  </si>
  <si>
    <t>ASL1</t>
  </si>
  <si>
    <t>ASL</t>
  </si>
  <si>
    <t xml:space="preserve">TOTALE </t>
  </si>
  <si>
    <t>N. questionari</t>
  </si>
  <si>
    <t>%</t>
  </si>
  <si>
    <t>SESSO</t>
  </si>
  <si>
    <t>UNITA' OPERATIVA</t>
  </si>
  <si>
    <t>PROFESSIONE</t>
  </si>
  <si>
    <t>TITOLO DI STUDIO</t>
  </si>
  <si>
    <t>Licenza elementare</t>
  </si>
  <si>
    <t>Licenza media inferiore</t>
  </si>
  <si>
    <t>Licenza media superiore</t>
  </si>
  <si>
    <t>Non indicato</t>
  </si>
  <si>
    <t>Casuale</t>
  </si>
  <si>
    <t>Codizionata dal tipo di malattia</t>
  </si>
  <si>
    <t>Condizionata dalla presenza del medico specialista</t>
  </si>
  <si>
    <t>Condizionata dalla vicinanza con l'abitazione in cui si trovava</t>
  </si>
  <si>
    <t>Consigliata dal medico di famiglia</t>
  </si>
  <si>
    <t>Su consiglio dei familiari</t>
  </si>
  <si>
    <t>Non specificato</t>
  </si>
  <si>
    <t>libero professionista</t>
  </si>
  <si>
    <t>Coltivatore diretto</t>
  </si>
  <si>
    <t>La scelta di questa struttura ospedaliera è stata pel Lei:</t>
  </si>
  <si>
    <t>Questo ricovero è stato per Lei</t>
  </si>
  <si>
    <t>Ritiene chiara e completa la segnaletica interna dell'ospedale?</t>
  </si>
  <si>
    <t>Per niente</t>
  </si>
  <si>
    <t>Poco</t>
  </si>
  <si>
    <t>Abbastanza</t>
  </si>
  <si>
    <t>Molto</t>
  </si>
  <si>
    <t>Al momento del ricovero ritiene di aver ricevuto tutte le informazioni necessarie circa le regole e le abitudini di vita nel reparto rispetto a:</t>
  </si>
  <si>
    <t>Orario pasti</t>
  </si>
  <si>
    <t>Orario visite mediche</t>
  </si>
  <si>
    <t>Orario entrata visitatori</t>
  </si>
  <si>
    <t>Orario terapie</t>
  </si>
  <si>
    <t>Orario pulizie</t>
  </si>
  <si>
    <t>All'inizio del ricovero Le hanno dato informazioni circa il decorso della degenza ed i contenuti dell'assistenza?</t>
  </si>
  <si>
    <t>Poche</t>
  </si>
  <si>
    <t>Molte infromazioni</t>
  </si>
  <si>
    <t>Durante il Suo ricovero, medici ed infermieri Le hanno dato sufficienti informazioni e spiegazioni sul Suo caso (risultati, esami, terapie, ecc)?</t>
  </si>
  <si>
    <t>Mai</t>
  </si>
  <si>
    <t>Di rado</t>
  </si>
  <si>
    <t>Se per necessità terapeutiche o diagnostiche Lei ha dovuto essere sottoposto ad un trattamento fastidioso, è stato avvertito in anticipo?</t>
  </si>
  <si>
    <t>Non ho subito simili trattamenti</t>
  </si>
  <si>
    <t>Durante il Suo ricovero Le hanno spiegato bene quali esami o interventi stava per fare, quali rischi potevano esserci e, se occorreva una preparazione, come prepararsi?</t>
  </si>
  <si>
    <t>Certamente si</t>
  </si>
  <si>
    <t>Durante questo ricovero, Le è mai capitato che esami o altri tipi di accertamento siano stati:</t>
  </si>
  <si>
    <t>Rinviati</t>
  </si>
  <si>
    <t>Ritenuti inutili</t>
  </si>
  <si>
    <t>Ripetuti perché effettuati altrove</t>
  </si>
  <si>
    <t>Ripetuti perché i referti erano stati smarriti</t>
  </si>
  <si>
    <t>Durante la degenza, nei momenti di non autosufficienza, Lei è stato assistito anche da:</t>
  </si>
  <si>
    <t>Familiari</t>
  </si>
  <si>
    <t>Amici</t>
  </si>
  <si>
    <t>Badanti a pagamento</t>
  </si>
  <si>
    <t>Più volte</t>
  </si>
  <si>
    <t>Raramente</t>
  </si>
  <si>
    <t>Qualche volta</t>
  </si>
  <si>
    <t>Spesso</t>
  </si>
  <si>
    <t>Alle persone che l'hanno assistita la struttura ha fornito un minimo di comfort?</t>
  </si>
  <si>
    <t xml:space="preserve">abbastanza </t>
  </si>
  <si>
    <t>motlo</t>
  </si>
  <si>
    <t>Ogni quanto vengono cambiate le lenzuola?</t>
  </si>
  <si>
    <t>Le è mai capitato, durante il ricovero, di:</t>
  </si>
  <si>
    <t>dover acquistare un farmaco perchè non disponibile in ospedale</t>
  </si>
  <si>
    <t>dover acquistare materiale sanitario perchè non disponibile in ospedale</t>
  </si>
  <si>
    <t>Non ricevere la terapia al momento stabilito</t>
  </si>
  <si>
    <t>Ricevere una prestazione medica e/o infermieristica sbagliata?</t>
  </si>
  <si>
    <t>Le è mai capitato, durante il ricovero, di assistere a:</t>
  </si>
  <si>
    <t>litigi tra gli operatori</t>
  </si>
  <si>
    <t>pazienti che hanno chiamato (con campanello o altro) e atteso per più di 5 minuti la risposta del personale</t>
  </si>
  <si>
    <t>pazienti che hanno atteso un intervento di emergenza per più di 5 minuti</t>
  </si>
  <si>
    <t>In base a questa Sua esperienza di ricovero esprima un giudizio circa i seguenti aspetti della degenza:</t>
  </si>
  <si>
    <t>lo spazio a disposizione</t>
  </si>
  <si>
    <t>la pulizia del locale di ricovero</t>
  </si>
  <si>
    <t>il livello di pulizia dei servizi igienici</t>
  </si>
  <si>
    <t>gli orari della giornata (sveglia, pasti, ecc)</t>
  </si>
  <si>
    <t>la qualità del cibo</t>
  </si>
  <si>
    <t>la quantità del cibo</t>
  </si>
  <si>
    <t>l'accesso dei parenti</t>
  </si>
  <si>
    <t>la tranquillità del locale di ricovero</t>
  </si>
  <si>
    <t xml:space="preserve"> la tutela della riservatezza (privacy)</t>
  </si>
  <si>
    <t>lo stato di manutenzione dei locali di ricovero</t>
  </si>
  <si>
    <t>In particolare come giudica:</t>
  </si>
  <si>
    <t>la quantità dei medici presenti</t>
  </si>
  <si>
    <t>il modo in cui i medici trattano i degenti</t>
  </si>
  <si>
    <t>la preparazione dei medici</t>
  </si>
  <si>
    <t>la disponibilità dei medici verso i degenti</t>
  </si>
  <si>
    <t xml:space="preserve"> la quantità degli infermieri presenti</t>
  </si>
  <si>
    <t>la preparazione degli infermieri</t>
  </si>
  <si>
    <t>la disponibilità degli infermieri ad assistere i degenti</t>
  </si>
  <si>
    <t>il modo in cui il personale ausiliario tratta i degenti</t>
  </si>
  <si>
    <t xml:space="preserve"> il modo di lavorare degli ausiliari (addetti alle pulizie, ecc)</t>
  </si>
  <si>
    <t>l'identificabilità del personale medico, infermieristico, ecc</t>
  </si>
  <si>
    <t>la dotazione del materiale sanitario</t>
  </si>
  <si>
    <t xml:space="preserve"> il collegamento con la rete dei trasporti pubblici</t>
  </si>
  <si>
    <t>la possibilità di trovare parcheggio</t>
  </si>
  <si>
    <t>Insufficiente</t>
  </si>
  <si>
    <t>Sufficiente</t>
  </si>
  <si>
    <t>Buono</t>
  </si>
  <si>
    <t>Ottimo</t>
  </si>
  <si>
    <t>Le risulta che informazioni sul Suo stato di salute, che Lei voleva mantenere riservate, siano state comunicate ad estranei?</t>
  </si>
  <si>
    <t>Circa il rispetto della Sua persona, Le è mai capitato di:</t>
  </si>
  <si>
    <t>doversi spogliare, per una visita, di fronte ad altri pazienti o persone estranee</t>
  </si>
  <si>
    <t>Essere oggetto di commenti lesivi del Suo pudore, da parte di operatori sanitari</t>
  </si>
  <si>
    <t>dover utilizzare dei servizi igienici privi di un sistema di chiusura dall'interno</t>
  </si>
  <si>
    <t>Riguardo a questo Suo ricovero, in generale, Lei si ritiene:</t>
  </si>
  <si>
    <t>Né soddisfatto, né insoddisfatto</t>
  </si>
  <si>
    <t>Num. risposte</t>
  </si>
  <si>
    <t>Non risponde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</si>
</sst>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Verdana"/>
    </font>
    <font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rgb="FF333333"/>
      <name val="Verdana"/>
      <family val="2"/>
    </font>
    <font>
      <b/>
      <sz val="11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1" applyNumberFormat="1" applyFont="1"/>
    <xf numFmtId="0" fontId="3" fillId="0" borderId="0" xfId="0" applyFont="1"/>
    <xf numFmtId="2" fontId="0" fillId="0" borderId="0" xfId="0" applyNumberFormat="1"/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2">
    <cellStyle name="Normale" xfId="0" builtinId="0"/>
    <cellStyle name="Percentuale" xfId="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'Elaborazione grafica ASL1'!$A$12</c:f>
              <c:strCache>
                <c:ptCount val="1"/>
                <c:pt idx="0">
                  <c:v>SESSO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#REF!</c:f>
            </c:multiLvlStrRef>
          </c:cat>
          <c:val>
            <c:numRef>
              <c:f>'Elaborazione grafica ASL1'!$B$13:$B$14</c:f>
              <c:numCache>
                <c:formatCode>General</c:formatCode>
                <c:ptCount val="2"/>
                <c:pt idx="0">
                  <c:v>36</c:v>
                </c:pt>
                <c:pt idx="1">
                  <c:v>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>
                <a:effectLst/>
              </a:rPr>
              <a:t>Informazioni e spiegazioni sul Suo caso (risultati, esami, terapie, ecc)?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>
        <c:manualLayout>
          <c:xMode val="edge"/>
          <c:yMode val="edge"/>
          <c:x val="0.1140833333333333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23775153105862"/>
          <c:y val="0.30157662583843692"/>
          <c:w val="0.3601913823272091"/>
          <c:h val="0.60031897054534855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ASL1'!$A$136:$A$139</c:f>
              <c:strCache>
                <c:ptCount val="4"/>
                <c:pt idx="0">
                  <c:v>Mai</c:v>
                </c:pt>
                <c:pt idx="1">
                  <c:v>Di rado</c:v>
                </c:pt>
                <c:pt idx="2">
                  <c:v>quando è stato necessario</c:v>
                </c:pt>
                <c:pt idx="3">
                  <c:v>quotidianamente</c:v>
                </c:pt>
              </c:strCache>
            </c:strRef>
          </c:cat>
          <c:val>
            <c:numRef>
              <c:f>'Elaborazione grafica ASL1'!$B$136:$B$139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26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ASL1'!$A$136:$A$139</c:f>
              <c:strCache>
                <c:ptCount val="4"/>
                <c:pt idx="0">
                  <c:v>Mai</c:v>
                </c:pt>
                <c:pt idx="1">
                  <c:v>Di rado</c:v>
                </c:pt>
                <c:pt idx="2">
                  <c:v>quando è stato necessario</c:v>
                </c:pt>
                <c:pt idx="3">
                  <c:v>quotidianamente</c:v>
                </c:pt>
              </c:strCache>
            </c:strRef>
          </c:cat>
          <c:val>
            <c:numRef>
              <c:f>'Elaborazione grafica ASL1'!$C$136:$C$139</c:f>
              <c:numCache>
                <c:formatCode>0.00</c:formatCode>
                <c:ptCount val="4"/>
                <c:pt idx="0">
                  <c:v>0</c:v>
                </c:pt>
                <c:pt idx="1">
                  <c:v>20.588235294117649</c:v>
                </c:pt>
                <c:pt idx="2">
                  <c:v>38.235294117647058</c:v>
                </c:pt>
                <c:pt idx="3">
                  <c:v>39.705882352941174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 caso di trattamento fastidioso,</a:t>
            </a:r>
            <a:r>
              <a:rPr lang="it-IT" baseline="0"/>
              <a:t> è stato avvertito in anticipo?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923600174978129"/>
          <c:y val="0.24649389700073898"/>
          <c:w val="0.42347244094488196"/>
          <c:h val="0.65782126748719527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ASL1'!$A$151:$A$153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ho subito simili trattamenti</c:v>
                </c:pt>
              </c:strCache>
            </c:strRef>
          </c:cat>
          <c:val>
            <c:numRef>
              <c:f>'Elaborazione grafica ASL1'!$B$151:$B$153</c:f>
              <c:numCache>
                <c:formatCode>General</c:formatCode>
                <c:ptCount val="3"/>
                <c:pt idx="0">
                  <c:v>35</c:v>
                </c:pt>
                <c:pt idx="1">
                  <c:v>15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ASL1'!$A$151:$A$153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ho subito simili trattamenti</c:v>
                </c:pt>
              </c:strCache>
            </c:strRef>
          </c:cat>
          <c:val>
            <c:numRef>
              <c:f>'Elaborazione grafica ASL1'!$C$151:$C$153</c:f>
              <c:numCache>
                <c:formatCode>0.00</c:formatCode>
                <c:ptCount val="3"/>
                <c:pt idx="0">
                  <c:v>51.470588235294116</c:v>
                </c:pt>
                <c:pt idx="1">
                  <c:v>22.058823529411764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27777777777775"/>
          <c:y val="0.38015646102489614"/>
          <c:w val="0.2713888888888889"/>
          <c:h val="0.431711214399313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Le hanno spiegato</a:t>
            </a:r>
            <a:r>
              <a:rPr lang="it-IT" baseline="0"/>
              <a:t> rischi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ASL1'!$A$165:$A$167</c:f>
              <c:strCache>
                <c:ptCount val="3"/>
                <c:pt idx="0">
                  <c:v>Mai</c:v>
                </c:pt>
                <c:pt idx="1">
                  <c:v>Abbastanza</c:v>
                </c:pt>
                <c:pt idx="2">
                  <c:v>Certamente si</c:v>
                </c:pt>
              </c:strCache>
            </c:strRef>
          </c:cat>
          <c:val>
            <c:numRef>
              <c:f>'Elaborazione grafica ASL1'!$B$165:$B$167</c:f>
              <c:numCache>
                <c:formatCode>General</c:formatCode>
                <c:ptCount val="3"/>
                <c:pt idx="0">
                  <c:v>5</c:v>
                </c:pt>
                <c:pt idx="1">
                  <c:v>34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ASL1'!$A$165:$A$167</c:f>
              <c:strCache>
                <c:ptCount val="3"/>
                <c:pt idx="0">
                  <c:v>Mai</c:v>
                </c:pt>
                <c:pt idx="1">
                  <c:v>Abbastanza</c:v>
                </c:pt>
                <c:pt idx="2">
                  <c:v>Certamente si</c:v>
                </c:pt>
              </c:strCache>
            </c:strRef>
          </c:cat>
          <c:val>
            <c:numRef>
              <c:f>'Elaborazione grafica ASL1'!$C$165:$C$167</c:f>
              <c:numCache>
                <c:formatCode>0.00</c:formatCode>
                <c:ptCount val="3"/>
                <c:pt idx="0">
                  <c:v>7.3529411764705879</c:v>
                </c:pt>
                <c:pt idx="1">
                  <c:v>50</c:v>
                </c:pt>
                <c:pt idx="2">
                  <c:v>39.705882352941174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Le è mai capitato che esami o altri tipi di accertamento siano stati: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Mai</c:v>
          </c:tx>
          <c:invertIfNegative val="0"/>
          <c:cat>
            <c:strRef>
              <c:f>'Elaborazione grafica ASL1'!$A$180:$A$183</c:f>
              <c:strCache>
                <c:ptCount val="4"/>
                <c:pt idx="0">
                  <c:v>Rinviati</c:v>
                </c:pt>
                <c:pt idx="1">
                  <c:v>Ritenuti inutili</c:v>
                </c:pt>
                <c:pt idx="2">
                  <c:v>Ripetuti perché effettuati altrove</c:v>
                </c:pt>
                <c:pt idx="3">
                  <c:v>Ripetuti perché i referti erano stati smarriti</c:v>
                </c:pt>
              </c:strCache>
            </c:strRef>
          </c:cat>
          <c:val>
            <c:numRef>
              <c:f>'Elaborazione grafica ASL1'!$C$180:$C$183</c:f>
              <c:numCache>
                <c:formatCode>0.00</c:formatCode>
                <c:ptCount val="4"/>
                <c:pt idx="0">
                  <c:v>80.882352941176464</c:v>
                </c:pt>
                <c:pt idx="1">
                  <c:v>73.529411764705884</c:v>
                </c:pt>
                <c:pt idx="2">
                  <c:v>73.529411764705884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'Elaborazione grafica ASL1'!$D$179</c:f>
              <c:strCache>
                <c:ptCount val="1"/>
                <c:pt idx="0">
                  <c:v>Raramente</c:v>
                </c:pt>
              </c:strCache>
            </c:strRef>
          </c:tx>
          <c:invertIfNegative val="0"/>
          <c:cat>
            <c:strRef>
              <c:f>'Elaborazione grafica ASL1'!$A$180:$A$183</c:f>
              <c:strCache>
                <c:ptCount val="4"/>
                <c:pt idx="0">
                  <c:v>Rinviati</c:v>
                </c:pt>
                <c:pt idx="1">
                  <c:v>Ritenuti inutili</c:v>
                </c:pt>
                <c:pt idx="2">
                  <c:v>Ripetuti perché effettuati altrove</c:v>
                </c:pt>
                <c:pt idx="3">
                  <c:v>Ripetuti perché i referti erano stati smarriti</c:v>
                </c:pt>
              </c:strCache>
            </c:strRef>
          </c:cat>
          <c:val>
            <c:numRef>
              <c:f>'Elaborazione grafica ASL1'!$E$180:$E$183</c:f>
              <c:numCache>
                <c:formatCode>0.00</c:formatCode>
                <c:ptCount val="4"/>
                <c:pt idx="0">
                  <c:v>10.294117647058824</c:v>
                </c:pt>
                <c:pt idx="1">
                  <c:v>4.4117647058823533</c:v>
                </c:pt>
                <c:pt idx="2">
                  <c:v>4.4117647058823533</c:v>
                </c:pt>
                <c:pt idx="3">
                  <c:v>2.9411764705882355</c:v>
                </c:pt>
              </c:numCache>
            </c:numRef>
          </c:val>
        </c:ser>
        <c:ser>
          <c:idx val="2"/>
          <c:order val="2"/>
          <c:tx>
            <c:strRef>
              <c:f>'Elaborazione grafica ASL1'!$F$179</c:f>
              <c:strCache>
                <c:ptCount val="1"/>
                <c:pt idx="0">
                  <c:v>Più volte</c:v>
                </c:pt>
              </c:strCache>
            </c:strRef>
          </c:tx>
          <c:invertIfNegative val="0"/>
          <c:cat>
            <c:strRef>
              <c:f>'Elaborazione grafica ASL1'!$A$180:$A$183</c:f>
              <c:strCache>
                <c:ptCount val="4"/>
                <c:pt idx="0">
                  <c:v>Rinviati</c:v>
                </c:pt>
                <c:pt idx="1">
                  <c:v>Ritenuti inutili</c:v>
                </c:pt>
                <c:pt idx="2">
                  <c:v>Ripetuti perché effettuati altrove</c:v>
                </c:pt>
                <c:pt idx="3">
                  <c:v>Ripetuti perché i referti erano stati smarriti</c:v>
                </c:pt>
              </c:strCache>
            </c:strRef>
          </c:cat>
          <c:val>
            <c:numRef>
              <c:f>'Elaborazione grafica ASL1'!$G$180:$G$183</c:f>
              <c:numCache>
                <c:formatCode>0.00</c:formatCode>
                <c:ptCount val="4"/>
                <c:pt idx="0">
                  <c:v>4.4117647058823533</c:v>
                </c:pt>
                <c:pt idx="1">
                  <c:v>2.9411764705882355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03584"/>
        <c:axId val="43205376"/>
      </c:barChart>
      <c:catAx>
        <c:axId val="43203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205376"/>
        <c:crosses val="autoZero"/>
        <c:auto val="1"/>
        <c:lblAlgn val="ctr"/>
        <c:lblOffset val="100"/>
        <c:noMultiLvlLbl val="0"/>
      </c:catAx>
      <c:valAx>
        <c:axId val="4320537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32035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Nei momenti di non autosufficienza, Lei è stato assistito anche da: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ASL1'!$B$194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strRef>
              <c:f>'Elaborazione grafica ASL1'!$A$195:$A$198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'Elaborazione grafica ASL1'!$B$195:$B$197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'Elaborazione grafica ASL1'!$D$194</c:f>
              <c:strCache>
                <c:ptCount val="1"/>
                <c:pt idx="0">
                  <c:v>raramente</c:v>
                </c:pt>
              </c:strCache>
            </c:strRef>
          </c:tx>
          <c:invertIfNegative val="0"/>
          <c:cat>
            <c:strRef>
              <c:f>'Elaborazione grafica ASL1'!$A$195:$A$198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'Elaborazione grafica ASL1'!$D$195:$D$197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'Elaborazione grafica ASL1'!$F$194</c:f>
              <c:strCache>
                <c:ptCount val="1"/>
                <c:pt idx="0">
                  <c:v>Qualche volta</c:v>
                </c:pt>
              </c:strCache>
            </c:strRef>
          </c:tx>
          <c:invertIfNegative val="0"/>
          <c:cat>
            <c:strRef>
              <c:f>'Elaborazione grafica ASL1'!$A$195:$A$198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'Elaborazione grafica ASL1'!$F$195:$F$197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</c:ser>
        <c:ser>
          <c:idx val="3"/>
          <c:order val="3"/>
          <c:tx>
            <c:strRef>
              <c:f>'Elaborazione grafica ASL1'!$H$194</c:f>
              <c:strCache>
                <c:ptCount val="1"/>
                <c:pt idx="0">
                  <c:v>Spesso</c:v>
                </c:pt>
              </c:strCache>
            </c:strRef>
          </c:tx>
          <c:invertIfNegative val="0"/>
          <c:cat>
            <c:strRef>
              <c:f>'Elaborazione grafica ASL1'!$A$195:$A$198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'Elaborazione grafica ASL1'!$H$195:$H$197</c:f>
              <c:numCache>
                <c:formatCode>General</c:formatCode>
                <c:ptCount val="3"/>
                <c:pt idx="0">
                  <c:v>51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'Elaborazione grafica ASL1'!$J$194</c:f>
              <c:strCache>
                <c:ptCount val="1"/>
                <c:pt idx="0">
                  <c:v>Altro</c:v>
                </c:pt>
              </c:strCache>
            </c:strRef>
          </c:tx>
          <c:invertIfNegative val="0"/>
          <c:cat>
            <c:strRef>
              <c:f>'Elaborazione grafica ASL1'!$A$195:$A$198</c:f>
              <c:strCache>
                <c:ptCount val="4"/>
                <c:pt idx="0">
                  <c:v>Familiari</c:v>
                </c:pt>
                <c:pt idx="1">
                  <c:v>Amici</c:v>
                </c:pt>
                <c:pt idx="2">
                  <c:v>Badanti a pagamento</c:v>
                </c:pt>
                <c:pt idx="3">
                  <c:v>Altro</c:v>
                </c:pt>
              </c:strCache>
            </c:strRef>
          </c:cat>
          <c:val>
            <c:numRef>
              <c:f>'Elaborazione grafica ASL1'!$J$195:$J$198</c:f>
              <c:numCache>
                <c:formatCode>General</c:formatCode>
                <c:ptCount val="4"/>
                <c:pt idx="3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39680"/>
        <c:axId val="43782144"/>
      </c:barChart>
      <c:catAx>
        <c:axId val="43239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3782144"/>
        <c:crosses val="autoZero"/>
        <c:auto val="1"/>
        <c:lblAlgn val="ctr"/>
        <c:lblOffset val="100"/>
        <c:noMultiLvlLbl val="0"/>
      </c:catAx>
      <c:valAx>
        <c:axId val="4378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2396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Alle persone che l'hanno assistita la struttura ha fornito un minimo di comfort?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446654022261816"/>
          <c:y val="0.27842847769028872"/>
          <c:w val="0.34955936164913692"/>
          <c:h val="0.6651337853601633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ASL1'!$A$220:$A$224</c:f>
              <c:strCache>
                <c:ptCount val="5"/>
                <c:pt idx="0">
                  <c:v>Per niente</c:v>
                </c:pt>
                <c:pt idx="1">
                  <c:v>poco</c:v>
                </c:pt>
                <c:pt idx="2">
                  <c:v>abbastanza </c:v>
                </c:pt>
                <c:pt idx="3">
                  <c:v>motlo</c:v>
                </c:pt>
                <c:pt idx="4">
                  <c:v>Non risponde</c:v>
                </c:pt>
              </c:strCache>
            </c:strRef>
          </c:cat>
          <c:val>
            <c:numRef>
              <c:f>'Elaborazione grafica ASL1'!$B$220:$B$224</c:f>
              <c:numCache>
                <c:formatCode>General</c:formatCode>
                <c:ptCount val="5"/>
                <c:pt idx="0">
                  <c:v>2</c:v>
                </c:pt>
                <c:pt idx="1">
                  <c:v>19</c:v>
                </c:pt>
                <c:pt idx="2">
                  <c:v>34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ASL1'!$A$220:$A$224</c:f>
              <c:strCache>
                <c:ptCount val="5"/>
                <c:pt idx="0">
                  <c:v>Per niente</c:v>
                </c:pt>
                <c:pt idx="1">
                  <c:v>poco</c:v>
                </c:pt>
                <c:pt idx="2">
                  <c:v>abbastanza </c:v>
                </c:pt>
                <c:pt idx="3">
                  <c:v>motlo</c:v>
                </c:pt>
                <c:pt idx="4">
                  <c:v>Non risponde</c:v>
                </c:pt>
              </c:strCache>
            </c:strRef>
          </c:cat>
          <c:val>
            <c:numRef>
              <c:f>'Elaborazione grafica ASL1'!$C$220:$C$224</c:f>
              <c:numCache>
                <c:formatCode>0.00</c:formatCode>
                <c:ptCount val="5"/>
                <c:pt idx="0">
                  <c:v>2.9411764705882355</c:v>
                </c:pt>
                <c:pt idx="1">
                  <c:v>27.941176470588236</c:v>
                </c:pt>
                <c:pt idx="2">
                  <c:v>50</c:v>
                </c:pt>
                <c:pt idx="3">
                  <c:v>10.294117647058824</c:v>
                </c:pt>
                <c:pt idx="4">
                  <c:v>8.8235294117647065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250704063451918"/>
          <c:y val="0.33476450860309126"/>
          <c:w val="0.25883115887886277"/>
          <c:h val="0.561720618256051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>
                <a:effectLst/>
              </a:rPr>
              <a:t>Ogni quanto vengono cambiate le lenzuola?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687864537766113"/>
          <c:y val="0.23790061086137465"/>
          <c:w val="0.35392807669874599"/>
          <c:h val="0.70785615339749197"/>
        </c:manualLayout>
      </c:layout>
      <c:pieChart>
        <c:varyColors val="1"/>
        <c:ser>
          <c:idx val="0"/>
          <c:order val="0"/>
          <c:explosion val="2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ASL1'!$A$235:$A$238</c:f>
              <c:strCache>
                <c:ptCount val="4"/>
                <c:pt idx="0">
                  <c:v>ogni due giorni</c:v>
                </c:pt>
                <c:pt idx="1">
                  <c:v>una volta al giorno</c:v>
                </c:pt>
                <c:pt idx="2">
                  <c:v>più volte al giorno</c:v>
                </c:pt>
                <c:pt idx="3">
                  <c:v>altro</c:v>
                </c:pt>
              </c:strCache>
            </c:strRef>
          </c:cat>
          <c:val>
            <c:numRef>
              <c:f>'Elaborazione grafica ASL1'!$B$235:$B$238</c:f>
              <c:numCache>
                <c:formatCode>General</c:formatCode>
                <c:ptCount val="4"/>
                <c:pt idx="0">
                  <c:v>3</c:v>
                </c:pt>
                <c:pt idx="1">
                  <c:v>34</c:v>
                </c:pt>
                <c:pt idx="2">
                  <c:v>25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ASL1'!$A$235:$A$238</c:f>
              <c:strCache>
                <c:ptCount val="4"/>
                <c:pt idx="0">
                  <c:v>ogni due giorni</c:v>
                </c:pt>
                <c:pt idx="1">
                  <c:v>una volta al giorno</c:v>
                </c:pt>
                <c:pt idx="2">
                  <c:v>più volte al giorno</c:v>
                </c:pt>
                <c:pt idx="3">
                  <c:v>altro</c:v>
                </c:pt>
              </c:strCache>
            </c:strRef>
          </c:cat>
          <c:val>
            <c:numRef>
              <c:f>'Elaborazione grafica ASL1'!$C$235:$C$238</c:f>
              <c:numCache>
                <c:formatCode>0.00</c:formatCode>
                <c:ptCount val="4"/>
                <c:pt idx="0">
                  <c:v>4.4117647058823533</c:v>
                </c:pt>
                <c:pt idx="1">
                  <c:v>50</c:v>
                </c:pt>
                <c:pt idx="2">
                  <c:v>36.764705882352942</c:v>
                </c:pt>
                <c:pt idx="3">
                  <c:v>7.3529411764705879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60888743073786"/>
          <c:y val="0.28852617381160695"/>
          <c:w val="0.29320592738407697"/>
          <c:h val="0.496905803441236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>
                <a:effectLst/>
              </a:rPr>
              <a:t>Le è mai capitato, durante il ricovero, di: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ASL1'!$B$249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'Elaborazione grafica ASL1'!$A$250:$A$253</c:f>
              <c:strCache>
                <c:ptCount val="4"/>
                <c:pt idx="0">
                  <c:v>dover acquistare un farmaco perchè non disponibile in ospedale</c:v>
                </c:pt>
                <c:pt idx="1">
                  <c:v>dover acquistare materiale sanitario perchè non disponibile in ospedale</c:v>
                </c:pt>
                <c:pt idx="2">
                  <c:v>Non ricevere la terapia al momento stabilito</c:v>
                </c:pt>
                <c:pt idx="3">
                  <c:v>Ricevere una prestazione medica e/o infermieristica sbagliata?</c:v>
                </c:pt>
              </c:strCache>
            </c:strRef>
          </c:cat>
          <c:val>
            <c:numRef>
              <c:f>'Elaborazione grafica ASL1'!$B$250:$B$253</c:f>
              <c:numCache>
                <c:formatCode>General</c:formatCode>
                <c:ptCount val="4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'Elaborazione grafica ASL1'!$D$249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'Elaborazione grafica ASL1'!$A$250:$A$253</c:f>
              <c:strCache>
                <c:ptCount val="4"/>
                <c:pt idx="0">
                  <c:v>dover acquistare un farmaco perchè non disponibile in ospedale</c:v>
                </c:pt>
                <c:pt idx="1">
                  <c:v>dover acquistare materiale sanitario perchè non disponibile in ospedale</c:v>
                </c:pt>
                <c:pt idx="2">
                  <c:v>Non ricevere la terapia al momento stabilito</c:v>
                </c:pt>
                <c:pt idx="3">
                  <c:v>Ricevere una prestazione medica e/o infermieristica sbagliata?</c:v>
                </c:pt>
              </c:strCache>
            </c:strRef>
          </c:cat>
          <c:val>
            <c:numRef>
              <c:f>'Elaborazione grafica ASL1'!$D$250:$D$253</c:f>
              <c:numCache>
                <c:formatCode>General</c:formatCode>
                <c:ptCount val="4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017536"/>
        <c:axId val="44019072"/>
      </c:barChart>
      <c:catAx>
        <c:axId val="44017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019072"/>
        <c:crosses val="autoZero"/>
        <c:auto val="1"/>
        <c:lblAlgn val="ctr"/>
        <c:lblOffset val="100"/>
        <c:noMultiLvlLbl val="0"/>
      </c:catAx>
      <c:valAx>
        <c:axId val="44019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0175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>
                <a:effectLst/>
              </a:rPr>
              <a:t>Le è mai capitato, durante il ricovero, di assistere a: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ASL1'!$B$266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'Elaborazione grafica ASL1'!$A$267:$A$269</c:f>
              <c:strCache>
                <c:ptCount val="3"/>
                <c:pt idx="0">
                  <c:v>litigi tra gli operatori</c:v>
                </c:pt>
                <c:pt idx="1">
                  <c:v>pazienti che hanno chiamato (con campanello o altro) e atteso per più di 5 minuti la risposta del personale</c:v>
                </c:pt>
                <c:pt idx="2">
                  <c:v>pazienti che hanno atteso un intervento di emergenza per più di 5 minuti</c:v>
                </c:pt>
              </c:strCache>
            </c:strRef>
          </c:cat>
          <c:val>
            <c:numRef>
              <c:f>'Elaborazione grafica ASL1'!$B$267:$B$269</c:f>
              <c:numCache>
                <c:formatCode>General</c:formatCode>
                <c:ptCount val="3"/>
                <c:pt idx="0">
                  <c:v>10</c:v>
                </c:pt>
                <c:pt idx="1">
                  <c:v>29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'Elaborazione grafica ASL1'!$D$266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'Elaborazione grafica ASL1'!$A$267:$A$269</c:f>
              <c:strCache>
                <c:ptCount val="3"/>
                <c:pt idx="0">
                  <c:v>litigi tra gli operatori</c:v>
                </c:pt>
                <c:pt idx="1">
                  <c:v>pazienti che hanno chiamato (con campanello o altro) e atteso per più di 5 minuti la risposta del personale</c:v>
                </c:pt>
                <c:pt idx="2">
                  <c:v>pazienti che hanno atteso un intervento di emergenza per più di 5 minuti</c:v>
                </c:pt>
              </c:strCache>
            </c:strRef>
          </c:cat>
          <c:val>
            <c:numRef>
              <c:f>'Elaborazione grafica ASL1'!$D$267:$D$269</c:f>
              <c:numCache>
                <c:formatCode>General</c:formatCode>
                <c:ptCount val="3"/>
                <c:pt idx="0">
                  <c:v>55</c:v>
                </c:pt>
                <c:pt idx="1">
                  <c:v>39</c:v>
                </c:pt>
                <c:pt idx="2">
                  <c:v>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037632"/>
        <c:axId val="44039168"/>
      </c:barChart>
      <c:catAx>
        <c:axId val="4403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039168"/>
        <c:crosses val="autoZero"/>
        <c:auto val="1"/>
        <c:lblAlgn val="ctr"/>
        <c:lblOffset val="100"/>
        <c:noMultiLvlLbl val="0"/>
      </c:catAx>
      <c:valAx>
        <c:axId val="44039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0376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>
                <a:effectLst/>
              </a:rPr>
              <a:t>In base a questa Sua esperienza di ricovero esprima un giudizio circa i seguenti aspetti della degenza: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ASL1'!$B$288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cat>
            <c:strRef>
              <c:f>'Elaborazione grafica ASL1'!$A$289:$A$298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 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'Elaborazione grafica ASL1'!$B$289:$B$298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'Elaborazione grafica ASL1'!$D$288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cat>
            <c:strRef>
              <c:f>'Elaborazione grafica ASL1'!$A$289:$A$298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 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'Elaborazione grafica ASL1'!$D$289:$D$298</c:f>
              <c:numCache>
                <c:formatCode>General</c:formatCode>
                <c:ptCount val="10"/>
                <c:pt idx="0">
                  <c:v>19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18</c:v>
                </c:pt>
                <c:pt idx="9">
                  <c:v>13</c:v>
                </c:pt>
              </c:numCache>
            </c:numRef>
          </c:val>
        </c:ser>
        <c:ser>
          <c:idx val="2"/>
          <c:order val="2"/>
          <c:tx>
            <c:strRef>
              <c:f>'Elaborazione grafica ASL1'!$F$288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cat>
            <c:strRef>
              <c:f>'Elaborazione grafica ASL1'!$A$289:$A$298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 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'Elaborazione grafica ASL1'!$F$289:$F$298</c:f>
              <c:numCache>
                <c:formatCode>General</c:formatCode>
                <c:ptCount val="10"/>
                <c:pt idx="0">
                  <c:v>19</c:v>
                </c:pt>
                <c:pt idx="1">
                  <c:v>29</c:v>
                </c:pt>
                <c:pt idx="2">
                  <c:v>30</c:v>
                </c:pt>
                <c:pt idx="3">
                  <c:v>27</c:v>
                </c:pt>
                <c:pt idx="4">
                  <c:v>31</c:v>
                </c:pt>
                <c:pt idx="5">
                  <c:v>29</c:v>
                </c:pt>
                <c:pt idx="6">
                  <c:v>26</c:v>
                </c:pt>
                <c:pt idx="7">
                  <c:v>24</c:v>
                </c:pt>
                <c:pt idx="8">
                  <c:v>22</c:v>
                </c:pt>
                <c:pt idx="9">
                  <c:v>28</c:v>
                </c:pt>
              </c:numCache>
            </c:numRef>
          </c:val>
        </c:ser>
        <c:ser>
          <c:idx val="3"/>
          <c:order val="3"/>
          <c:tx>
            <c:strRef>
              <c:f>'Elaborazione grafica ASL1'!$H$288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cat>
            <c:strRef>
              <c:f>'Elaborazione grafica ASL1'!$A$289:$A$298</c:f>
              <c:strCache>
                <c:ptCount val="10"/>
                <c:pt idx="0">
                  <c:v>lo spazio a disposizione</c:v>
                </c:pt>
                <c:pt idx="1">
                  <c:v>la pulizia del locale di ricovero</c:v>
                </c:pt>
                <c:pt idx="2">
                  <c:v>il livello di pulizia dei servizi igienici</c:v>
                </c:pt>
                <c:pt idx="3">
                  <c:v>gli orari della giornata (sveglia, pasti, ecc)</c:v>
                </c:pt>
                <c:pt idx="4">
                  <c:v>la qualità del cibo</c:v>
                </c:pt>
                <c:pt idx="5">
                  <c:v>la quantità del cibo</c:v>
                </c:pt>
                <c:pt idx="6">
                  <c:v>l'accesso dei parenti</c:v>
                </c:pt>
                <c:pt idx="7">
                  <c:v>la tranquillità del locale di ricovero</c:v>
                </c:pt>
                <c:pt idx="8">
                  <c:v> la tutela della riservatezza (privacy)</c:v>
                </c:pt>
                <c:pt idx="9">
                  <c:v>lo stato di manutenzione dei locali di ricovero</c:v>
                </c:pt>
              </c:strCache>
            </c:strRef>
          </c:cat>
          <c:val>
            <c:numRef>
              <c:f>'Elaborazione grafica ASL1'!$H$289:$H$298</c:f>
              <c:numCache>
                <c:formatCode>General</c:formatCode>
                <c:ptCount val="10"/>
                <c:pt idx="0">
                  <c:v>22</c:v>
                </c:pt>
                <c:pt idx="1">
                  <c:v>22</c:v>
                </c:pt>
                <c:pt idx="2">
                  <c:v>25</c:v>
                </c:pt>
                <c:pt idx="3">
                  <c:v>15</c:v>
                </c:pt>
                <c:pt idx="4">
                  <c:v>10</c:v>
                </c:pt>
                <c:pt idx="5">
                  <c:v>16</c:v>
                </c:pt>
                <c:pt idx="6">
                  <c:v>20</c:v>
                </c:pt>
                <c:pt idx="7">
                  <c:v>18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30368"/>
        <c:axId val="44340352"/>
      </c:barChart>
      <c:catAx>
        <c:axId val="4433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340352"/>
        <c:crosses val="autoZero"/>
        <c:auto val="1"/>
        <c:lblAlgn val="ctr"/>
        <c:lblOffset val="100"/>
        <c:noMultiLvlLbl val="0"/>
      </c:catAx>
      <c:valAx>
        <c:axId val="44340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330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'Elaborazione grafica ASL1'!$A$23</c:f>
              <c:strCache>
                <c:ptCount val="1"/>
                <c:pt idx="0">
                  <c:v>UNITA' OPERATIVA</c:v>
                </c:pt>
              </c:strCache>
            </c:strRef>
          </c:tx>
          <c:dLbls>
            <c:dLbl>
              <c:idx val="0"/>
              <c:layout>
                <c:manualLayout>
                  <c:x val="4.7397536846355823E-2"/>
                  <c:y val="-0.121003777237936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8702762489137021E-2"/>
                  <c:y val="2.25941992335674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#REF!</c:f>
            </c:multiLvlStrRef>
          </c:cat>
          <c:val>
            <c:numRef>
              <c:f>'Elaborazione grafica ASL1'!$B$25:$B$26</c:f>
              <c:numCache>
                <c:formatCode>General</c:formatCode>
                <c:ptCount val="2"/>
                <c:pt idx="0">
                  <c:v>39</c:v>
                </c:pt>
                <c:pt idx="1">
                  <c:v>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 particolare</a:t>
            </a:r>
            <a:r>
              <a:rPr lang="it-IT" baseline="0"/>
              <a:t> come giudica: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ASL1'!$B$323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cat>
            <c:strRef>
              <c:f>'Elaborazione grafica ASL1'!$A$324:$A$336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la preparazione dei medici</c:v>
                </c:pt>
                <c:pt idx="3">
                  <c:v>la disponibilità dei medici verso i degenti</c:v>
                </c:pt>
                <c:pt idx="4">
                  <c:v> la quantità degli infermieri presenti</c:v>
                </c:pt>
                <c:pt idx="5">
                  <c:v>la preparazione degli infermieri</c:v>
                </c:pt>
                <c:pt idx="6">
                  <c:v>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 il modo di lavorare degli ausiliari (addetti alle pulizie, ecc)</c:v>
                </c:pt>
                <c:pt idx="9">
                  <c:v>l'identificabilità del personale medico, infermieristico, ecc</c:v>
                </c:pt>
                <c:pt idx="10">
                  <c:v>la dotazione del materiale sanitario</c:v>
                </c:pt>
                <c:pt idx="11">
                  <c:v> il collegamento con la rete dei trasporti pubblici</c:v>
                </c:pt>
                <c:pt idx="12">
                  <c:v>la possibilità di trovare parcheggio</c:v>
                </c:pt>
              </c:strCache>
            </c:strRef>
          </c:cat>
          <c:val>
            <c:numRef>
              <c:f>'Elaborazione grafica ASL1'!$B$324:$B$336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13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  <c:pt idx="1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'Elaborazione grafica ASL1'!$D$323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cat>
            <c:strRef>
              <c:f>'Elaborazione grafica ASL1'!$A$324:$A$336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la preparazione dei medici</c:v>
                </c:pt>
                <c:pt idx="3">
                  <c:v>la disponibilità dei medici verso i degenti</c:v>
                </c:pt>
                <c:pt idx="4">
                  <c:v> la quantità degli infermieri presenti</c:v>
                </c:pt>
                <c:pt idx="5">
                  <c:v>la preparazione degli infermieri</c:v>
                </c:pt>
                <c:pt idx="6">
                  <c:v>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 il modo di lavorare degli ausiliari (addetti alle pulizie, ecc)</c:v>
                </c:pt>
                <c:pt idx="9">
                  <c:v>l'identificabilità del personale medico, infermieristico, ecc</c:v>
                </c:pt>
                <c:pt idx="10">
                  <c:v>la dotazione del materiale sanitario</c:v>
                </c:pt>
                <c:pt idx="11">
                  <c:v> il collegamento con la rete dei trasporti pubblici</c:v>
                </c:pt>
                <c:pt idx="12">
                  <c:v>la possibilità di trovare parcheggio</c:v>
                </c:pt>
              </c:strCache>
            </c:strRef>
          </c:cat>
          <c:val>
            <c:numRef>
              <c:f>'Elaborazione grafica ASL1'!$D$324:$D$336</c:f>
              <c:numCache>
                <c:formatCode>General</c:formatCode>
                <c:ptCount val="13"/>
                <c:pt idx="0">
                  <c:v>20</c:v>
                </c:pt>
                <c:pt idx="1">
                  <c:v>16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9</c:v>
                </c:pt>
                <c:pt idx="8">
                  <c:v>12</c:v>
                </c:pt>
                <c:pt idx="9">
                  <c:v>17</c:v>
                </c:pt>
                <c:pt idx="10">
                  <c:v>16</c:v>
                </c:pt>
                <c:pt idx="11">
                  <c:v>26</c:v>
                </c:pt>
                <c:pt idx="12">
                  <c:v>23</c:v>
                </c:pt>
              </c:numCache>
            </c:numRef>
          </c:val>
        </c:ser>
        <c:ser>
          <c:idx val="2"/>
          <c:order val="2"/>
          <c:tx>
            <c:strRef>
              <c:f>'Elaborazione grafica ASL1'!$F$323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cat>
            <c:strRef>
              <c:f>'Elaborazione grafica ASL1'!$A$324:$A$336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la preparazione dei medici</c:v>
                </c:pt>
                <c:pt idx="3">
                  <c:v>la disponibilità dei medici verso i degenti</c:v>
                </c:pt>
                <c:pt idx="4">
                  <c:v> la quantità degli infermieri presenti</c:v>
                </c:pt>
                <c:pt idx="5">
                  <c:v>la preparazione degli infermieri</c:v>
                </c:pt>
                <c:pt idx="6">
                  <c:v>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 il modo di lavorare degli ausiliari (addetti alle pulizie, ecc)</c:v>
                </c:pt>
                <c:pt idx="9">
                  <c:v>l'identificabilità del personale medico, infermieristico, ecc</c:v>
                </c:pt>
                <c:pt idx="10">
                  <c:v>la dotazione del materiale sanitario</c:v>
                </c:pt>
                <c:pt idx="11">
                  <c:v> il collegamento con la rete dei trasporti pubblici</c:v>
                </c:pt>
                <c:pt idx="12">
                  <c:v>la possibilità di trovare parcheggio</c:v>
                </c:pt>
              </c:strCache>
            </c:strRef>
          </c:cat>
          <c:val>
            <c:numRef>
              <c:f>'Elaborazione grafica ASL1'!$F$324:$F$336</c:f>
              <c:numCache>
                <c:formatCode>General</c:formatCode>
                <c:ptCount val="13"/>
                <c:pt idx="0">
                  <c:v>17</c:v>
                </c:pt>
                <c:pt idx="1">
                  <c:v>21</c:v>
                </c:pt>
                <c:pt idx="2">
                  <c:v>30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24</c:v>
                </c:pt>
                <c:pt idx="8">
                  <c:v>21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'Elaborazione grafica ASL1'!$H$323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cat>
            <c:strRef>
              <c:f>'Elaborazione grafica ASL1'!$A$324:$A$336</c:f>
              <c:strCache>
                <c:ptCount val="13"/>
                <c:pt idx="0">
                  <c:v>la quantità dei medici presenti</c:v>
                </c:pt>
                <c:pt idx="1">
                  <c:v>il modo in cui i medici trattano i degenti</c:v>
                </c:pt>
                <c:pt idx="2">
                  <c:v>la preparazione dei medici</c:v>
                </c:pt>
                <c:pt idx="3">
                  <c:v>la disponibilità dei medici verso i degenti</c:v>
                </c:pt>
                <c:pt idx="4">
                  <c:v> la quantità degli infermieri presenti</c:v>
                </c:pt>
                <c:pt idx="5">
                  <c:v>la preparazione degli infermieri</c:v>
                </c:pt>
                <c:pt idx="6">
                  <c:v>la disponibilità degli infermieri ad assistere i degenti</c:v>
                </c:pt>
                <c:pt idx="7">
                  <c:v>il modo in cui il personale ausiliario tratta i degenti</c:v>
                </c:pt>
                <c:pt idx="8">
                  <c:v> il modo di lavorare degli ausiliari (addetti alle pulizie, ecc)</c:v>
                </c:pt>
                <c:pt idx="9">
                  <c:v>l'identificabilità del personale medico, infermieristico, ecc</c:v>
                </c:pt>
                <c:pt idx="10">
                  <c:v>la dotazione del materiale sanitario</c:v>
                </c:pt>
                <c:pt idx="11">
                  <c:v> il collegamento con la rete dei trasporti pubblici</c:v>
                </c:pt>
                <c:pt idx="12">
                  <c:v>la possibilità di trovare parcheggio</c:v>
                </c:pt>
              </c:strCache>
            </c:strRef>
          </c:cat>
          <c:val>
            <c:numRef>
              <c:f>'Elaborazione grafica ASL1'!$H$324:$H$336</c:f>
              <c:numCache>
                <c:formatCode>General</c:formatCode>
                <c:ptCount val="13"/>
                <c:pt idx="0">
                  <c:v>25</c:v>
                </c:pt>
                <c:pt idx="1">
                  <c:v>27</c:v>
                </c:pt>
                <c:pt idx="2">
                  <c:v>27</c:v>
                </c:pt>
                <c:pt idx="3">
                  <c:v>25</c:v>
                </c:pt>
                <c:pt idx="4">
                  <c:v>19</c:v>
                </c:pt>
                <c:pt idx="5">
                  <c:v>28</c:v>
                </c:pt>
                <c:pt idx="6">
                  <c:v>32</c:v>
                </c:pt>
                <c:pt idx="7">
                  <c:v>29</c:v>
                </c:pt>
                <c:pt idx="8">
                  <c:v>29</c:v>
                </c:pt>
                <c:pt idx="9">
                  <c:v>22</c:v>
                </c:pt>
                <c:pt idx="10">
                  <c:v>29</c:v>
                </c:pt>
                <c:pt idx="11">
                  <c:v>13</c:v>
                </c:pt>
                <c:pt idx="12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357504"/>
        <c:axId val="44359040"/>
      </c:barChart>
      <c:catAx>
        <c:axId val="44357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359040"/>
        <c:crosses val="autoZero"/>
        <c:auto val="1"/>
        <c:lblAlgn val="ctr"/>
        <c:lblOffset val="100"/>
        <c:noMultiLvlLbl val="0"/>
      </c:catAx>
      <c:valAx>
        <c:axId val="44359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3575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Le informazioni che voleva mantenere riservate sono state comunicate ad estranei?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337426159460938"/>
          <c:y val="0.29231736657917762"/>
          <c:w val="0.24216164931890111"/>
          <c:h val="0.63735600758238553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ASL1'!$A$363:$A$365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so</c:v>
                </c:pt>
              </c:strCache>
            </c:strRef>
          </c:cat>
          <c:val>
            <c:numRef>
              <c:f>'Elaborazione grafica ASL1'!$B$363:$B$365</c:f>
              <c:numCache>
                <c:formatCode>General</c:formatCode>
                <c:ptCount val="3"/>
                <c:pt idx="0">
                  <c:v>1</c:v>
                </c:pt>
                <c:pt idx="1">
                  <c:v>54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ASL1'!$A$363:$A$365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so</c:v>
                </c:pt>
              </c:strCache>
            </c:strRef>
          </c:cat>
          <c:val>
            <c:numRef>
              <c:f>'Elaborazione grafica ASL1'!$C$363:$C$365</c:f>
              <c:numCache>
                <c:formatCode>0.00</c:formatCode>
                <c:ptCount val="3"/>
                <c:pt idx="0">
                  <c:v>1.4705882352941178</c:v>
                </c:pt>
                <c:pt idx="1">
                  <c:v>79.411764705882348</c:v>
                </c:pt>
                <c:pt idx="2">
                  <c:v>19.117647058823529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310528466263613"/>
          <c:y val="0.34884550889472143"/>
          <c:w val="0.12913745940068835"/>
          <c:h val="0.436336759988334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Circa il rispetto della persona,</a:t>
            </a:r>
            <a:r>
              <a:rPr lang="it-IT" baseline="0"/>
              <a:t> Le è mai capitato di: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ASL1'!$B$378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'Elaborazione grafica ASL1'!$A$379:$A$381</c:f>
              <c:strCache>
                <c:ptCount val="3"/>
                <c:pt idx="0">
                  <c:v>doversi spogliare, per una visita, di fronte ad altri pazienti o persone estranee</c:v>
                </c:pt>
                <c:pt idx="1">
                  <c:v>Essere oggetto di commenti lesivi del Suo pudore, da parte di operatori sanitari</c:v>
                </c:pt>
                <c:pt idx="2">
                  <c:v>dover utilizzare dei servizi igienici privi di un sistema di chiusura dall'interno</c:v>
                </c:pt>
              </c:strCache>
            </c:strRef>
          </c:cat>
          <c:val>
            <c:numRef>
              <c:f>'Elaborazione grafica ASL1'!$B$379:$B$381</c:f>
              <c:numCache>
                <c:formatCode>General</c:formatCode>
                <c:ptCount val="3"/>
                <c:pt idx="0">
                  <c:v>14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'Elaborazione grafica ASL1'!$D$378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'Elaborazione grafica ASL1'!$A$379:$A$381</c:f>
              <c:strCache>
                <c:ptCount val="3"/>
                <c:pt idx="0">
                  <c:v>doversi spogliare, per una visita, di fronte ad altri pazienti o persone estranee</c:v>
                </c:pt>
                <c:pt idx="1">
                  <c:v>Essere oggetto di commenti lesivi del Suo pudore, da parte di operatori sanitari</c:v>
                </c:pt>
                <c:pt idx="2">
                  <c:v>dover utilizzare dei servizi igienici privi di un sistema di chiusura dall'interno</c:v>
                </c:pt>
              </c:strCache>
            </c:strRef>
          </c:cat>
          <c:val>
            <c:numRef>
              <c:f>'Elaborazione grafica ASL1'!$D$379:$D$381</c:f>
              <c:numCache>
                <c:formatCode>General</c:formatCode>
                <c:ptCount val="3"/>
                <c:pt idx="0">
                  <c:v>53</c:v>
                </c:pt>
                <c:pt idx="1">
                  <c:v>65</c:v>
                </c:pt>
                <c:pt idx="2">
                  <c:v>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803968"/>
        <c:axId val="44805504"/>
      </c:barChart>
      <c:catAx>
        <c:axId val="44803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805504"/>
        <c:crosses val="autoZero"/>
        <c:auto val="1"/>
        <c:lblAlgn val="ctr"/>
        <c:lblOffset val="100"/>
        <c:noMultiLvlLbl val="0"/>
      </c:catAx>
      <c:valAx>
        <c:axId val="44805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803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>
                <a:effectLst/>
              </a:rPr>
              <a:t>Riguardo a questo Suo ricovero, in generale, Lei si ritiene:</a:t>
            </a:r>
            <a:r>
              <a:rPr lang="it-IT" sz="1800" b="1" i="0" u="none" strike="noStrike" baseline="0"/>
              <a:t>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'Elaborazione grafica ASL1'!$A$393:$A$398</c:f>
              <c:strCache>
                <c:ptCount val="1"/>
                <c:pt idx="0">
                  <c:v>Molto insoddisfatto Insoddisfatto Né soddisfatto, né insoddisfatto Soddisfatto Molto soddisfatto Non saprei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ASL1'!$A$393:$A$398</c:f>
              <c:strCache>
                <c:ptCount val="6"/>
                <c:pt idx="0">
                  <c:v>Molto insoddisfatto</c:v>
                </c:pt>
                <c:pt idx="1">
                  <c:v>Insoddisfatto</c:v>
                </c:pt>
                <c:pt idx="2">
                  <c:v>Né soddisfatto, né insoddisfatto</c:v>
                </c:pt>
                <c:pt idx="3">
                  <c:v>Soddisfatto</c:v>
                </c:pt>
                <c:pt idx="4">
                  <c:v>Molto soddisfatto</c:v>
                </c:pt>
                <c:pt idx="5">
                  <c:v>Non saprei</c:v>
                </c:pt>
              </c:strCache>
            </c:strRef>
          </c:cat>
          <c:val>
            <c:numRef>
              <c:f>'Elaborazione grafica ASL1'!$C$393:$C$398</c:f>
              <c:numCache>
                <c:formatCode>0.00</c:formatCode>
                <c:ptCount val="6"/>
                <c:pt idx="0">
                  <c:v>4.4117647058823533</c:v>
                </c:pt>
                <c:pt idx="1">
                  <c:v>5.882352941176471</c:v>
                </c:pt>
                <c:pt idx="2">
                  <c:v>20.588235294117649</c:v>
                </c:pt>
                <c:pt idx="3">
                  <c:v>30.882352941176471</c:v>
                </c:pt>
                <c:pt idx="4">
                  <c:v>36.764705882352942</c:v>
                </c:pt>
                <c:pt idx="5">
                  <c:v>1.4705882352941178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ASL1'!$A$393:$A$398</c:f>
              <c:strCache>
                <c:ptCount val="6"/>
                <c:pt idx="0">
                  <c:v>Molto insoddisfatto</c:v>
                </c:pt>
                <c:pt idx="1">
                  <c:v>Insoddisfatto</c:v>
                </c:pt>
                <c:pt idx="2">
                  <c:v>Né soddisfatto, né insoddisfatto</c:v>
                </c:pt>
                <c:pt idx="3">
                  <c:v>Soddisfatto</c:v>
                </c:pt>
                <c:pt idx="4">
                  <c:v>Molto soddisfatto</c:v>
                </c:pt>
                <c:pt idx="5">
                  <c:v>Non saprei</c:v>
                </c:pt>
              </c:strCache>
            </c:strRef>
          </c:cat>
          <c:val>
            <c:numRef>
              <c:f>'Elaborazione grafica ASL1'!$C$393:$C$398</c:f>
              <c:numCache>
                <c:formatCode>0.00</c:formatCode>
                <c:ptCount val="6"/>
                <c:pt idx="0">
                  <c:v>4.4117647058823533</c:v>
                </c:pt>
                <c:pt idx="1">
                  <c:v>5.882352941176471</c:v>
                </c:pt>
                <c:pt idx="2">
                  <c:v>20.588235294117649</c:v>
                </c:pt>
                <c:pt idx="3">
                  <c:v>30.882352941176471</c:v>
                </c:pt>
                <c:pt idx="4">
                  <c:v>36.764705882352942</c:v>
                </c:pt>
                <c:pt idx="5">
                  <c:v>1.4705882352941178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'Elaborazione grafica ASL1'!$A$33</c:f>
              <c:strCache>
                <c:ptCount val="1"/>
                <c:pt idx="0">
                  <c:v>TITOLO DI STUDIO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'Elaborazione grafica ASL1'!$B$35:$B$39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12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6107264"/>
        <c:axId val="46117632"/>
      </c:barChart>
      <c:catAx>
        <c:axId val="4610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17632"/>
        <c:crosses val="autoZero"/>
        <c:auto val="1"/>
        <c:lblAlgn val="ctr"/>
        <c:lblOffset val="100"/>
        <c:noMultiLvlLbl val="0"/>
      </c:catAx>
      <c:valAx>
        <c:axId val="4611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6107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8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'Elaborazione grafica ASL1'!$A$48</c:f>
              <c:strCache>
                <c:ptCount val="1"/>
                <c:pt idx="0">
                  <c:v>PROFESSIONE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#REF!</c:f>
            </c:multiLvlStrRef>
          </c:cat>
          <c:val>
            <c:numRef>
              <c:f>'Elaborazione grafica ASL1'!$B$50:$B$59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15</c:v>
                </c:pt>
                <c:pt idx="6">
                  <c:v>6</c:v>
                </c:pt>
                <c:pt idx="7">
                  <c:v>0</c:v>
                </c:pt>
                <c:pt idx="8">
                  <c:v>26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Scelta</a:t>
            </a:r>
            <a:r>
              <a:rPr lang="it-IT" baseline="0"/>
              <a:t> della Struttura ospedaliera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ASL1'!$B$62</c:f>
              <c:strCache>
                <c:ptCount val="1"/>
                <c:pt idx="0">
                  <c:v>Num. risposte</c:v>
                </c:pt>
              </c:strCache>
            </c:strRef>
          </c:tx>
          <c:invertIfNegative val="0"/>
          <c:cat>
            <c:strRef>
              <c:f>'Elaborazione grafica ASL1'!$A$63:$A$69</c:f>
              <c:strCache>
                <c:ptCount val="7"/>
                <c:pt idx="1">
                  <c:v>Casuale</c:v>
                </c:pt>
                <c:pt idx="2">
                  <c:v>Codizionata dal tipo di malattia</c:v>
                </c:pt>
                <c:pt idx="3">
                  <c:v>Condizionata dalla presenza del medico specialista</c:v>
                </c:pt>
                <c:pt idx="4">
                  <c:v>Condizionata dalla vicinanza con l'abitazione in cui si trovava</c:v>
                </c:pt>
                <c:pt idx="5">
                  <c:v>Consigliata dal medico di famiglia</c:v>
                </c:pt>
                <c:pt idx="6">
                  <c:v>Su consiglio dei familiari</c:v>
                </c:pt>
              </c:strCache>
            </c:strRef>
          </c:cat>
          <c:val>
            <c:numRef>
              <c:f>'Elaborazione grafica ASL1'!$B$63:$B$69</c:f>
              <c:numCache>
                <c:formatCode>General</c:formatCode>
                <c:ptCount val="7"/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22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'Elaborazione grafica ASL1'!$C$62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'Elaborazione grafica ASL1'!$A$63:$A$69</c:f>
              <c:strCache>
                <c:ptCount val="7"/>
                <c:pt idx="1">
                  <c:v>Casuale</c:v>
                </c:pt>
                <c:pt idx="2">
                  <c:v>Codizionata dal tipo di malattia</c:v>
                </c:pt>
                <c:pt idx="3">
                  <c:v>Condizionata dalla presenza del medico specialista</c:v>
                </c:pt>
                <c:pt idx="4">
                  <c:v>Condizionata dalla vicinanza con l'abitazione in cui si trovava</c:v>
                </c:pt>
                <c:pt idx="5">
                  <c:v>Consigliata dal medico di famiglia</c:v>
                </c:pt>
                <c:pt idx="6">
                  <c:v>Su consiglio dei familiari</c:v>
                </c:pt>
              </c:strCache>
            </c:strRef>
          </c:cat>
          <c:val>
            <c:numRef>
              <c:f>'Elaborazione grafica ASL1'!$C$63:$C$69</c:f>
              <c:numCache>
                <c:formatCode>0.00</c:formatCode>
                <c:ptCount val="7"/>
                <c:pt idx="1">
                  <c:v>7.3529411764705879</c:v>
                </c:pt>
                <c:pt idx="2">
                  <c:v>8.8235294117647065</c:v>
                </c:pt>
                <c:pt idx="3">
                  <c:v>14.705882352941176</c:v>
                </c:pt>
                <c:pt idx="4">
                  <c:v>32.352941176470587</c:v>
                </c:pt>
                <c:pt idx="5">
                  <c:v>17.647058823529413</c:v>
                </c:pt>
                <c:pt idx="6">
                  <c:v>7.3529411764705879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6936448"/>
        <c:axId val="46938368"/>
      </c:barChart>
      <c:catAx>
        <c:axId val="46936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938368"/>
        <c:crosses val="autoZero"/>
        <c:auto val="1"/>
        <c:lblAlgn val="ctr"/>
        <c:lblOffset val="100"/>
        <c:noMultiLvlLbl val="0"/>
      </c:catAx>
      <c:valAx>
        <c:axId val="46938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6936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Questo ricovero è stato: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900851417962998"/>
          <c:y val="0.2290044029029818"/>
          <c:w val="0.35845541258562191"/>
          <c:h val="0.76346326796515851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ASL1'!$A$80:$A$81</c:f>
              <c:strCache>
                <c:ptCount val="2"/>
                <c:pt idx="0">
                  <c:v>D'Urgenza</c:v>
                </c:pt>
                <c:pt idx="1">
                  <c:v>Programmato</c:v>
                </c:pt>
              </c:strCache>
            </c:strRef>
          </c:cat>
          <c:val>
            <c:numRef>
              <c:f>'Elaborazione grafica ASL1'!$C$80:$C$81</c:f>
              <c:numCache>
                <c:formatCode>0.00</c:formatCode>
                <c:ptCount val="2"/>
                <c:pt idx="0">
                  <c:v>50</c:v>
                </c:pt>
                <c:pt idx="1">
                  <c:v>45.588235294117645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61878240829653"/>
          <c:y val="0.35042155628140403"/>
          <c:w val="0.28060072978682543"/>
          <c:h val="0.437512100756832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ASL1'!$A$88:$A$91</c:f>
              <c:strCache>
                <c:ptCount val="4"/>
                <c:pt idx="0">
                  <c:v>Per niente</c:v>
                </c:pt>
                <c:pt idx="1">
                  <c:v>Poco</c:v>
                </c:pt>
                <c:pt idx="2">
                  <c:v>Abbastanza</c:v>
                </c:pt>
                <c:pt idx="3">
                  <c:v>Molto</c:v>
                </c:pt>
              </c:strCache>
            </c:strRef>
          </c:cat>
          <c:val>
            <c:numRef>
              <c:f>'Elaborazione grafica ASL1'!$B$88:$B$91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35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ASL1'!$A$88:$A$91</c:f>
              <c:strCache>
                <c:ptCount val="4"/>
                <c:pt idx="0">
                  <c:v>Per niente</c:v>
                </c:pt>
                <c:pt idx="1">
                  <c:v>Poco</c:v>
                </c:pt>
                <c:pt idx="2">
                  <c:v>Abbastanza</c:v>
                </c:pt>
                <c:pt idx="3">
                  <c:v>Molto</c:v>
                </c:pt>
              </c:strCache>
            </c:strRef>
          </c:cat>
          <c:val>
            <c:numRef>
              <c:f>'Elaborazione grafica ASL1'!$C$88:$C$91</c:f>
              <c:numCache>
                <c:formatCode>0.00</c:formatCode>
                <c:ptCount val="4"/>
                <c:pt idx="0">
                  <c:v>13.235294117647058</c:v>
                </c:pt>
                <c:pt idx="1">
                  <c:v>16.176470588235293</c:v>
                </c:pt>
                <c:pt idx="2">
                  <c:v>51.470588235294116</c:v>
                </c:pt>
                <c:pt idx="3">
                  <c:v>16.176470588235293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647597147701669"/>
          <c:y val="0.3575253441534364"/>
          <c:w val="0.18912874828699511"/>
          <c:h val="0.29904554736893163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Informazioni circa le regole del Reparto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'Elaborazione grafica ASL1'!$C$104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'Elaborazione grafica ASL1'!$A$106:$A$110</c:f>
              <c:strCache>
                <c:ptCount val="5"/>
                <c:pt idx="0">
                  <c:v>Orario pasti</c:v>
                </c:pt>
                <c:pt idx="1">
                  <c:v>Orario visite mediche</c:v>
                </c:pt>
                <c:pt idx="2">
                  <c:v>Orario entrata visitatori</c:v>
                </c:pt>
                <c:pt idx="3">
                  <c:v>Orario terapie</c:v>
                </c:pt>
                <c:pt idx="4">
                  <c:v>Orario pulizie</c:v>
                </c:pt>
              </c:strCache>
            </c:strRef>
          </c:cat>
          <c:val>
            <c:numRef>
              <c:f>'Elaborazione grafica ASL1'!$C$106:$C$110</c:f>
              <c:numCache>
                <c:formatCode>General</c:formatCode>
                <c:ptCount val="5"/>
                <c:pt idx="0">
                  <c:v>48</c:v>
                </c:pt>
                <c:pt idx="1">
                  <c:v>45</c:v>
                </c:pt>
                <c:pt idx="2">
                  <c:v>54</c:v>
                </c:pt>
                <c:pt idx="3">
                  <c:v>34</c:v>
                </c:pt>
                <c:pt idx="4">
                  <c:v>35</c:v>
                </c:pt>
              </c:numCache>
            </c:numRef>
          </c:val>
        </c:ser>
        <c:ser>
          <c:idx val="1"/>
          <c:order val="1"/>
          <c:tx>
            <c:strRef>
              <c:f>'Elaborazione grafica ASL1'!$E$104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'Elaborazione grafica ASL1'!$A$106:$A$110</c:f>
              <c:strCache>
                <c:ptCount val="5"/>
                <c:pt idx="0">
                  <c:v>Orario pasti</c:v>
                </c:pt>
                <c:pt idx="1">
                  <c:v>Orario visite mediche</c:v>
                </c:pt>
                <c:pt idx="2">
                  <c:v>Orario entrata visitatori</c:v>
                </c:pt>
                <c:pt idx="3">
                  <c:v>Orario terapie</c:v>
                </c:pt>
                <c:pt idx="4">
                  <c:v>Orario pulizie</c:v>
                </c:pt>
              </c:strCache>
            </c:strRef>
          </c:cat>
          <c:val>
            <c:numRef>
              <c:f>'Elaborazione grafica ASL1'!$E$106:$E$110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32</c:v>
                </c:pt>
                <c:pt idx="4">
                  <c:v>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257408"/>
        <c:axId val="104258944"/>
      </c:barChart>
      <c:catAx>
        <c:axId val="1042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4258944"/>
        <c:crosses val="autoZero"/>
        <c:auto val="1"/>
        <c:lblAlgn val="ctr"/>
        <c:lblOffset val="100"/>
        <c:noMultiLvlLbl val="0"/>
      </c:catAx>
      <c:valAx>
        <c:axId val="10425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2574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Informazioni circa il decorso e l'assistenza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ASL1'!$A$120:$A$123</c:f>
              <c:strCache>
                <c:ptCount val="4"/>
                <c:pt idx="0">
                  <c:v>Per niente</c:v>
                </c:pt>
                <c:pt idx="1">
                  <c:v>Poche</c:v>
                </c:pt>
                <c:pt idx="2">
                  <c:v>Abbastanza</c:v>
                </c:pt>
                <c:pt idx="3">
                  <c:v>Molte infromazioni</c:v>
                </c:pt>
              </c:strCache>
            </c:strRef>
          </c:cat>
          <c:val>
            <c:numRef>
              <c:f>'Elaborazione grafica ASL1'!$B$120:$B$123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32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'Elaborazione grafica ASL1'!$A$120:$A$123</c:f>
              <c:strCache>
                <c:ptCount val="4"/>
                <c:pt idx="0">
                  <c:v>Per niente</c:v>
                </c:pt>
                <c:pt idx="1">
                  <c:v>Poche</c:v>
                </c:pt>
                <c:pt idx="2">
                  <c:v>Abbastanza</c:v>
                </c:pt>
                <c:pt idx="3">
                  <c:v>Molte infromazioni</c:v>
                </c:pt>
              </c:strCache>
            </c:strRef>
          </c:cat>
          <c:val>
            <c:numRef>
              <c:f>'Elaborazione grafica ASL1'!$C$120:$C$123</c:f>
              <c:numCache>
                <c:formatCode>0.00</c:formatCode>
                <c:ptCount val="4"/>
                <c:pt idx="0">
                  <c:v>7.3529411764705879</c:v>
                </c:pt>
                <c:pt idx="1">
                  <c:v>22.058823529411764</c:v>
                </c:pt>
                <c:pt idx="2">
                  <c:v>47.058823529411768</c:v>
                </c:pt>
                <c:pt idx="3">
                  <c:v>22.058823529411764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92629360754959"/>
          <c:y val="0.35463180381965681"/>
          <c:w val="0.30362743671414788"/>
          <c:h val="0.517852614116797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11</xdr:row>
      <xdr:rowOff>123825</xdr:rowOff>
    </xdr:from>
    <xdr:to>
      <xdr:col>5</xdr:col>
      <xdr:colOff>1085851</xdr:colOff>
      <xdr:row>20</xdr:row>
      <xdr:rowOff>157163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295276</xdr:colOff>
      <xdr:row>21</xdr:row>
      <xdr:rowOff>161927</xdr:rowOff>
    </xdr:from>
    <xdr:to>
      <xdr:col>5</xdr:col>
      <xdr:colOff>1133476</xdr:colOff>
      <xdr:row>31</xdr:row>
      <xdr:rowOff>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304800</xdr:colOff>
      <xdr:row>31</xdr:row>
      <xdr:rowOff>176213</xdr:rowOff>
    </xdr:from>
    <xdr:to>
      <xdr:col>8</xdr:col>
      <xdr:colOff>276225</xdr:colOff>
      <xdr:row>45</xdr:row>
      <xdr:rowOff>19051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285749</xdr:colOff>
      <xdr:row>47</xdr:row>
      <xdr:rowOff>4762</xdr:rowOff>
    </xdr:from>
    <xdr:to>
      <xdr:col>9</xdr:col>
      <xdr:colOff>800099</xdr:colOff>
      <xdr:row>60</xdr:row>
      <xdr:rowOff>66675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276225</xdr:colOff>
      <xdr:row>61</xdr:row>
      <xdr:rowOff>42862</xdr:rowOff>
    </xdr:from>
    <xdr:to>
      <xdr:col>10</xdr:col>
      <xdr:colOff>704850</xdr:colOff>
      <xdr:row>73</xdr:row>
      <xdr:rowOff>28575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285750</xdr:colOff>
      <xdr:row>74</xdr:row>
      <xdr:rowOff>14286</xdr:rowOff>
    </xdr:from>
    <xdr:to>
      <xdr:col>7</xdr:col>
      <xdr:colOff>485775</xdr:colOff>
      <xdr:row>84</xdr:row>
      <xdr:rowOff>38099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276225</xdr:colOff>
      <xdr:row>84</xdr:row>
      <xdr:rowOff>176212</xdr:rowOff>
    </xdr:from>
    <xdr:to>
      <xdr:col>8</xdr:col>
      <xdr:colOff>38100</xdr:colOff>
      <xdr:row>99</xdr:row>
      <xdr:rowOff>19050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76199</xdr:colOff>
      <xdr:row>100</xdr:row>
      <xdr:rowOff>161924</xdr:rowOff>
    </xdr:from>
    <xdr:to>
      <xdr:col>12</xdr:col>
      <xdr:colOff>723900</xdr:colOff>
      <xdr:row>113</xdr:row>
      <xdr:rowOff>95250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9524</xdr:colOff>
      <xdr:row>115</xdr:row>
      <xdr:rowOff>147637</xdr:rowOff>
    </xdr:from>
    <xdr:to>
      <xdr:col>8</xdr:col>
      <xdr:colOff>104774</xdr:colOff>
      <xdr:row>129</xdr:row>
      <xdr:rowOff>114300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352425</xdr:colOff>
      <xdr:row>132</xdr:row>
      <xdr:rowOff>42862</xdr:rowOff>
    </xdr:from>
    <xdr:to>
      <xdr:col>8</xdr:col>
      <xdr:colOff>381000</xdr:colOff>
      <xdr:row>145</xdr:row>
      <xdr:rowOff>42862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323850</xdr:colOff>
      <xdr:row>147</xdr:row>
      <xdr:rowOff>100013</xdr:rowOff>
    </xdr:from>
    <xdr:to>
      <xdr:col>8</xdr:col>
      <xdr:colOff>352425</xdr:colOff>
      <xdr:row>160</xdr:row>
      <xdr:rowOff>28576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323850</xdr:colOff>
      <xdr:row>161</xdr:row>
      <xdr:rowOff>33337</xdr:rowOff>
    </xdr:from>
    <xdr:to>
      <xdr:col>8</xdr:col>
      <xdr:colOff>352425</xdr:colOff>
      <xdr:row>174</xdr:row>
      <xdr:rowOff>61912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333375</xdr:colOff>
      <xdr:row>180</xdr:row>
      <xdr:rowOff>133351</xdr:rowOff>
    </xdr:from>
    <xdr:to>
      <xdr:col>13</xdr:col>
      <xdr:colOff>552450</xdr:colOff>
      <xdr:row>191</xdr:row>
      <xdr:rowOff>400051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438149</xdr:colOff>
      <xdr:row>198</xdr:row>
      <xdr:rowOff>61912</xdr:rowOff>
    </xdr:from>
    <xdr:to>
      <xdr:col>5</xdr:col>
      <xdr:colOff>171450</xdr:colOff>
      <xdr:row>213</xdr:row>
      <xdr:rowOff>90487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9525</xdr:colOff>
      <xdr:row>215</xdr:row>
      <xdr:rowOff>138112</xdr:rowOff>
    </xdr:from>
    <xdr:to>
      <xdr:col>9</xdr:col>
      <xdr:colOff>685800</xdr:colOff>
      <xdr:row>229</xdr:row>
      <xdr:rowOff>166687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323850</xdr:colOff>
      <xdr:row>231</xdr:row>
      <xdr:rowOff>23812</xdr:rowOff>
    </xdr:from>
    <xdr:to>
      <xdr:col>9</xdr:col>
      <xdr:colOff>428625</xdr:colOff>
      <xdr:row>245</xdr:row>
      <xdr:rowOff>19050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9524</xdr:colOff>
      <xdr:row>247</xdr:row>
      <xdr:rowOff>100012</xdr:rowOff>
    </xdr:from>
    <xdr:to>
      <xdr:col>13</xdr:col>
      <xdr:colOff>762000</xdr:colOff>
      <xdr:row>263</xdr:row>
      <xdr:rowOff>66675</xdr:rowOff>
    </xdr:to>
    <xdr:graphicFrame macro="">
      <xdr:nvGraphicFramePr>
        <xdr:cNvPr id="19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1133475</xdr:colOff>
      <xdr:row>269</xdr:row>
      <xdr:rowOff>161924</xdr:rowOff>
    </xdr:from>
    <xdr:to>
      <xdr:col>5</xdr:col>
      <xdr:colOff>114300</xdr:colOff>
      <xdr:row>283</xdr:row>
      <xdr:rowOff>161925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400049</xdr:colOff>
      <xdr:row>298</xdr:row>
      <xdr:rowOff>157162</xdr:rowOff>
    </xdr:from>
    <xdr:to>
      <xdr:col>8</xdr:col>
      <xdr:colOff>666749</xdr:colOff>
      <xdr:row>317</xdr:row>
      <xdr:rowOff>66675</xdr:rowOff>
    </xdr:to>
    <xdr:graphicFrame macro="">
      <xdr:nvGraphicFramePr>
        <xdr:cNvPr id="21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400049</xdr:colOff>
      <xdr:row>336</xdr:row>
      <xdr:rowOff>100012</xdr:rowOff>
    </xdr:from>
    <xdr:to>
      <xdr:col>11</xdr:col>
      <xdr:colOff>419100</xdr:colOff>
      <xdr:row>360</xdr:row>
      <xdr:rowOff>0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457200</xdr:colOff>
      <xdr:row>360</xdr:row>
      <xdr:rowOff>252413</xdr:rowOff>
    </xdr:from>
    <xdr:to>
      <xdr:col>11</xdr:col>
      <xdr:colOff>619125</xdr:colOff>
      <xdr:row>374</xdr:row>
      <xdr:rowOff>76201</xdr:rowOff>
    </xdr:to>
    <xdr:graphicFrame macro="">
      <xdr:nvGraphicFramePr>
        <xdr:cNvPr id="23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161924</xdr:colOff>
      <xdr:row>376</xdr:row>
      <xdr:rowOff>52387</xdr:rowOff>
    </xdr:from>
    <xdr:to>
      <xdr:col>12</xdr:col>
      <xdr:colOff>352425</xdr:colOff>
      <xdr:row>389</xdr:row>
      <xdr:rowOff>66675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476250</xdr:colOff>
      <xdr:row>391</xdr:row>
      <xdr:rowOff>33337</xdr:rowOff>
    </xdr:from>
    <xdr:to>
      <xdr:col>10</xdr:col>
      <xdr:colOff>66675</xdr:colOff>
      <xdr:row>407</xdr:row>
      <xdr:rowOff>61912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0"/>
  <sheetViews>
    <sheetView workbookViewId="0"/>
  </sheetViews>
  <sheetFormatPr defaultRowHeight="14.25" x14ac:dyDescent="0.2"/>
  <cols>
    <col min="1" max="1" width="10.59765625" customWidth="1"/>
    <col min="2" max="2" width="10.296875" customWidth="1"/>
    <col min="3" max="3" width="12.59765625" customWidth="1"/>
    <col min="5" max="5" width="17.296875" customWidth="1"/>
    <col min="31" max="31" width="11.296875" customWidth="1"/>
  </cols>
  <sheetData>
    <row r="1" spans="1:70" s="26" customFormat="1" ht="84.75" customHeight="1" x14ac:dyDescent="0.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6" t="s">
        <v>24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  <c r="AO1" s="26" t="s">
        <v>39</v>
      </c>
      <c r="AP1" s="26" t="s">
        <v>40</v>
      </c>
      <c r="AQ1" s="26" t="s">
        <v>41</v>
      </c>
      <c r="AR1" s="26" t="s">
        <v>42</v>
      </c>
      <c r="AS1" s="26" t="s">
        <v>43</v>
      </c>
      <c r="AT1" s="26" t="s">
        <v>44</v>
      </c>
      <c r="AU1" s="26" t="s">
        <v>45</v>
      </c>
      <c r="AV1" s="26" t="s">
        <v>46</v>
      </c>
      <c r="AW1" s="26" t="s">
        <v>47</v>
      </c>
      <c r="AX1" s="26" t="s">
        <v>48</v>
      </c>
      <c r="AY1" s="26" t="s">
        <v>49</v>
      </c>
      <c r="AZ1" s="26" t="s">
        <v>50</v>
      </c>
      <c r="BA1" s="26" t="s">
        <v>51</v>
      </c>
      <c r="BB1" s="26" t="s">
        <v>52</v>
      </c>
      <c r="BC1" s="26" t="s">
        <v>53</v>
      </c>
      <c r="BD1" s="26" t="s">
        <v>54</v>
      </c>
      <c r="BE1" s="26" t="s">
        <v>55</v>
      </c>
      <c r="BF1" s="26" t="s">
        <v>56</v>
      </c>
      <c r="BG1" s="26" t="s">
        <v>57</v>
      </c>
      <c r="BH1" s="26" t="s">
        <v>58</v>
      </c>
      <c r="BI1" s="26" t="s">
        <v>59</v>
      </c>
      <c r="BJ1" s="26" t="s">
        <v>60</v>
      </c>
      <c r="BK1" s="26" t="s">
        <v>61</v>
      </c>
      <c r="BL1" s="26" t="s">
        <v>62</v>
      </c>
      <c r="BM1" s="26" t="s">
        <v>63</v>
      </c>
      <c r="BN1" s="26" t="s">
        <v>64</v>
      </c>
      <c r="BO1" s="26" t="s">
        <v>65</v>
      </c>
      <c r="BP1" s="26" t="s">
        <v>66</v>
      </c>
      <c r="BQ1" s="26" t="s">
        <v>67</v>
      </c>
      <c r="BR1" s="26" t="s">
        <v>68</v>
      </c>
    </row>
    <row r="2" spans="1:70" ht="24.75" customHeight="1" x14ac:dyDescent="0.2">
      <c r="A2" t="s">
        <v>70</v>
      </c>
      <c r="B2" t="s">
        <v>71</v>
      </c>
      <c r="C2" t="s">
        <v>72</v>
      </c>
      <c r="D2" t="s">
        <v>73</v>
      </c>
      <c r="E2" t="s">
        <v>74</v>
      </c>
      <c r="F2" s="7" t="s">
        <v>93</v>
      </c>
      <c r="G2" t="s">
        <v>132</v>
      </c>
      <c r="H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79</v>
      </c>
      <c r="O2" t="s">
        <v>79</v>
      </c>
      <c r="P2" t="s">
        <v>80</v>
      </c>
      <c r="Q2" t="s">
        <v>79</v>
      </c>
      <c r="R2" t="s">
        <v>81</v>
      </c>
      <c r="S2" t="s">
        <v>82</v>
      </c>
      <c r="T2" t="s">
        <v>80</v>
      </c>
      <c r="U2" t="s">
        <v>81</v>
      </c>
      <c r="V2" t="s">
        <v>83</v>
      </c>
      <c r="W2" t="s">
        <v>83</v>
      </c>
      <c r="X2" t="s">
        <v>83</v>
      </c>
      <c r="Y2" t="s">
        <v>83</v>
      </c>
      <c r="Z2" t="s">
        <v>84</v>
      </c>
      <c r="AA2" t="s">
        <v>84</v>
      </c>
      <c r="AB2" t="s">
        <v>85</v>
      </c>
      <c r="AE2" t="s">
        <v>78</v>
      </c>
      <c r="AF2" t="s">
        <v>86</v>
      </c>
      <c r="AG2" t="s">
        <v>80</v>
      </c>
      <c r="AH2" t="s">
        <v>80</v>
      </c>
      <c r="AI2" t="s">
        <v>80</v>
      </c>
      <c r="AJ2" t="s">
        <v>80</v>
      </c>
      <c r="AK2" t="s">
        <v>80</v>
      </c>
      <c r="AL2" t="s">
        <v>79</v>
      </c>
      <c r="AM2" t="s">
        <v>80</v>
      </c>
      <c r="AN2" t="s">
        <v>87</v>
      </c>
      <c r="AO2" t="s">
        <v>87</v>
      </c>
      <c r="AP2" t="s">
        <v>88</v>
      </c>
      <c r="AQ2" t="s">
        <v>88</v>
      </c>
      <c r="AR2" t="s">
        <v>88</v>
      </c>
      <c r="AS2" t="s">
        <v>88</v>
      </c>
      <c r="AU2" t="s">
        <v>87</v>
      </c>
      <c r="AV2" t="s">
        <v>88</v>
      </c>
      <c r="AW2" t="s">
        <v>87</v>
      </c>
      <c r="AX2" t="s">
        <v>87</v>
      </c>
      <c r="AY2" t="s">
        <v>89</v>
      </c>
      <c r="AZ2" t="s">
        <v>87</v>
      </c>
      <c r="BA2" t="s">
        <v>69</v>
      </c>
      <c r="BB2" t="s">
        <v>69</v>
      </c>
      <c r="BC2" t="s">
        <v>87</v>
      </c>
      <c r="BD2" t="s">
        <v>88</v>
      </c>
      <c r="BE2" t="s">
        <v>87</v>
      </c>
      <c r="BF2" t="s">
        <v>87</v>
      </c>
      <c r="BG2" t="s">
        <v>87</v>
      </c>
      <c r="BH2" t="s">
        <v>88</v>
      </c>
      <c r="BI2" t="s">
        <v>87</v>
      </c>
      <c r="BJ2" t="s">
        <v>89</v>
      </c>
      <c r="BK2" t="s">
        <v>90</v>
      </c>
      <c r="BL2" t="s">
        <v>80</v>
      </c>
      <c r="BM2" t="s">
        <v>80</v>
      </c>
      <c r="BN2" t="s">
        <v>80</v>
      </c>
      <c r="BP2" t="s">
        <v>91</v>
      </c>
    </row>
    <row r="3" spans="1:70" ht="24.75" customHeight="1" x14ac:dyDescent="0.2">
      <c r="A3" t="s">
        <v>70</v>
      </c>
      <c r="B3" t="s">
        <v>71</v>
      </c>
      <c r="C3" t="s">
        <v>72</v>
      </c>
      <c r="D3" t="s">
        <v>92</v>
      </c>
      <c r="E3" t="s">
        <v>74</v>
      </c>
      <c r="F3" s="7" t="s">
        <v>93</v>
      </c>
      <c r="G3" t="s">
        <v>94</v>
      </c>
      <c r="H3" t="s">
        <v>95</v>
      </c>
      <c r="J3" t="s">
        <v>76</v>
      </c>
      <c r="K3" t="s">
        <v>96</v>
      </c>
      <c r="L3" t="s">
        <v>97</v>
      </c>
      <c r="M3" t="s">
        <v>80</v>
      </c>
      <c r="N3" t="s">
        <v>80</v>
      </c>
      <c r="O3" t="s">
        <v>79</v>
      </c>
      <c r="P3" t="s">
        <v>79</v>
      </c>
      <c r="Q3" t="s">
        <v>80</v>
      </c>
      <c r="R3" t="s">
        <v>98</v>
      </c>
      <c r="S3" t="s">
        <v>99</v>
      </c>
      <c r="T3" t="s">
        <v>80</v>
      </c>
      <c r="U3" t="s">
        <v>81</v>
      </c>
      <c r="V3" t="s">
        <v>83</v>
      </c>
      <c r="W3" t="s">
        <v>83</v>
      </c>
      <c r="X3" t="s">
        <v>83</v>
      </c>
      <c r="Y3" t="s">
        <v>83</v>
      </c>
      <c r="Z3" t="s">
        <v>100</v>
      </c>
      <c r="AA3" t="s">
        <v>85</v>
      </c>
      <c r="AB3" t="s">
        <v>85</v>
      </c>
      <c r="AC3" t="s">
        <v>83</v>
      </c>
      <c r="AE3" t="s">
        <v>78</v>
      </c>
      <c r="AF3" t="s">
        <v>86</v>
      </c>
      <c r="AG3" t="s">
        <v>80</v>
      </c>
      <c r="AH3" t="s">
        <v>80</v>
      </c>
      <c r="AI3" t="s">
        <v>80</v>
      </c>
      <c r="AJ3" t="s">
        <v>80</v>
      </c>
      <c r="AK3" t="s">
        <v>79</v>
      </c>
      <c r="AL3" t="s">
        <v>79</v>
      </c>
      <c r="AM3" t="s">
        <v>80</v>
      </c>
      <c r="AN3" t="s">
        <v>87</v>
      </c>
      <c r="AO3" t="s">
        <v>87</v>
      </c>
      <c r="AP3" t="s">
        <v>88</v>
      </c>
      <c r="AQ3" t="s">
        <v>87</v>
      </c>
      <c r="AR3" t="s">
        <v>88</v>
      </c>
      <c r="AS3" t="s">
        <v>88</v>
      </c>
      <c r="AT3" t="s">
        <v>88</v>
      </c>
      <c r="AU3" t="s">
        <v>89</v>
      </c>
      <c r="AV3" t="s">
        <v>69</v>
      </c>
      <c r="AW3" t="s">
        <v>89</v>
      </c>
      <c r="AX3" t="s">
        <v>88</v>
      </c>
      <c r="AY3" t="s">
        <v>87</v>
      </c>
      <c r="AZ3" t="s">
        <v>87</v>
      </c>
      <c r="BA3" t="s">
        <v>69</v>
      </c>
      <c r="BB3" t="s">
        <v>87</v>
      </c>
      <c r="BC3" t="s">
        <v>88</v>
      </c>
      <c r="BD3" t="s">
        <v>88</v>
      </c>
      <c r="BE3" t="s">
        <v>88</v>
      </c>
      <c r="BF3" t="s">
        <v>89</v>
      </c>
      <c r="BG3" t="s">
        <v>88</v>
      </c>
      <c r="BH3" t="s">
        <v>87</v>
      </c>
      <c r="BI3" t="s">
        <v>87</v>
      </c>
      <c r="BJ3" t="s">
        <v>89</v>
      </c>
      <c r="BK3" t="s">
        <v>90</v>
      </c>
      <c r="BL3" t="s">
        <v>80</v>
      </c>
      <c r="BM3" t="s">
        <v>80</v>
      </c>
      <c r="BN3" t="s">
        <v>80</v>
      </c>
      <c r="BP3" t="s">
        <v>101</v>
      </c>
    </row>
    <row r="4" spans="1:70" ht="24.75" customHeight="1" x14ac:dyDescent="0.2">
      <c r="A4" t="s">
        <v>70</v>
      </c>
      <c r="B4" t="s">
        <v>71</v>
      </c>
      <c r="C4" t="s">
        <v>72</v>
      </c>
      <c r="D4" t="s">
        <v>92</v>
      </c>
      <c r="E4" t="s">
        <v>74</v>
      </c>
      <c r="F4" s="7" t="s">
        <v>93</v>
      </c>
      <c r="G4" t="s">
        <v>94</v>
      </c>
      <c r="H4" t="s">
        <v>118</v>
      </c>
      <c r="I4" t="s">
        <v>119</v>
      </c>
      <c r="J4" s="7" t="s">
        <v>105</v>
      </c>
      <c r="K4" t="s">
        <v>120</v>
      </c>
      <c r="L4" t="s">
        <v>81</v>
      </c>
      <c r="M4" t="s">
        <v>79</v>
      </c>
      <c r="N4" t="s">
        <v>79</v>
      </c>
      <c r="O4" t="s">
        <v>79</v>
      </c>
      <c r="P4" t="s">
        <v>79</v>
      </c>
      <c r="Q4" t="s">
        <v>79</v>
      </c>
      <c r="R4" t="s">
        <v>81</v>
      </c>
      <c r="S4" t="s">
        <v>109</v>
      </c>
      <c r="T4" t="s">
        <v>79</v>
      </c>
      <c r="U4" t="s">
        <v>81</v>
      </c>
      <c r="V4" t="s">
        <v>83</v>
      </c>
      <c r="W4" t="s">
        <v>83</v>
      </c>
      <c r="X4" t="s">
        <v>83</v>
      </c>
      <c r="Y4" t="s">
        <v>83</v>
      </c>
      <c r="Z4" t="s">
        <v>84</v>
      </c>
      <c r="AA4" t="s">
        <v>83</v>
      </c>
      <c r="AB4" t="s">
        <v>83</v>
      </c>
      <c r="AE4" t="s">
        <v>81</v>
      </c>
      <c r="AF4" t="s">
        <v>116</v>
      </c>
      <c r="AG4" t="s">
        <v>80</v>
      </c>
      <c r="AH4" t="s">
        <v>80</v>
      </c>
      <c r="AI4" t="s">
        <v>80</v>
      </c>
      <c r="AJ4" t="s">
        <v>80</v>
      </c>
      <c r="AK4" t="s">
        <v>80</v>
      </c>
      <c r="AL4" t="s">
        <v>80</v>
      </c>
      <c r="AM4" t="s">
        <v>80</v>
      </c>
      <c r="AN4" t="s">
        <v>89</v>
      </c>
      <c r="AO4" t="s">
        <v>89</v>
      </c>
      <c r="AP4" t="s">
        <v>87</v>
      </c>
      <c r="AQ4" t="s">
        <v>87</v>
      </c>
      <c r="AR4" t="s">
        <v>89</v>
      </c>
      <c r="AS4" t="s">
        <v>89</v>
      </c>
      <c r="AT4" t="s">
        <v>87</v>
      </c>
      <c r="AU4" t="s">
        <v>87</v>
      </c>
      <c r="AV4" t="s">
        <v>87</v>
      </c>
      <c r="AW4" t="s">
        <v>89</v>
      </c>
      <c r="AX4" t="s">
        <v>87</v>
      </c>
      <c r="AY4" t="s">
        <v>87</v>
      </c>
      <c r="AZ4" t="s">
        <v>87</v>
      </c>
      <c r="BA4" t="s">
        <v>87</v>
      </c>
      <c r="BB4" t="s">
        <v>87</v>
      </c>
      <c r="BC4" t="s">
        <v>87</v>
      </c>
      <c r="BD4" t="s">
        <v>87</v>
      </c>
      <c r="BE4" t="s">
        <v>87</v>
      </c>
      <c r="BF4" t="s">
        <v>87</v>
      </c>
      <c r="BG4" t="s">
        <v>87</v>
      </c>
      <c r="BH4" t="s">
        <v>87</v>
      </c>
      <c r="BI4" t="s">
        <v>87</v>
      </c>
      <c r="BJ4" t="s">
        <v>87</v>
      </c>
      <c r="BK4" t="s">
        <v>90</v>
      </c>
      <c r="BL4" t="s">
        <v>80</v>
      </c>
      <c r="BM4" t="s">
        <v>80</v>
      </c>
      <c r="BN4" t="s">
        <v>80</v>
      </c>
      <c r="BP4" t="s">
        <v>114</v>
      </c>
    </row>
    <row r="5" spans="1:70" ht="24.75" customHeight="1" x14ac:dyDescent="0.2">
      <c r="A5" t="s">
        <v>70</v>
      </c>
      <c r="B5" t="s">
        <v>71</v>
      </c>
      <c r="C5" t="s">
        <v>72</v>
      </c>
      <c r="D5" t="s">
        <v>73</v>
      </c>
      <c r="E5" t="s">
        <v>124</v>
      </c>
      <c r="F5" t="s">
        <v>102</v>
      </c>
      <c r="G5" t="s">
        <v>103</v>
      </c>
      <c r="H5" t="s">
        <v>75</v>
      </c>
      <c r="J5" t="s">
        <v>76</v>
      </c>
      <c r="K5" t="s">
        <v>125</v>
      </c>
      <c r="L5" t="s">
        <v>81</v>
      </c>
      <c r="M5" t="s">
        <v>79</v>
      </c>
      <c r="N5" t="s">
        <v>79</v>
      </c>
      <c r="O5" t="s">
        <v>79</v>
      </c>
      <c r="P5" t="s">
        <v>79</v>
      </c>
      <c r="Q5" t="s">
        <v>79</v>
      </c>
      <c r="R5" t="s">
        <v>98</v>
      </c>
      <c r="S5" t="s">
        <v>99</v>
      </c>
      <c r="T5" t="s">
        <v>113</v>
      </c>
      <c r="U5" t="s">
        <v>81</v>
      </c>
      <c r="V5" t="s">
        <v>83</v>
      </c>
      <c r="W5" t="s">
        <v>83</v>
      </c>
      <c r="X5" t="s">
        <v>83</v>
      </c>
      <c r="Y5" t="s">
        <v>83</v>
      </c>
      <c r="Z5" t="s">
        <v>84</v>
      </c>
      <c r="AD5" t="s">
        <v>126</v>
      </c>
      <c r="AE5" t="s">
        <v>81</v>
      </c>
      <c r="AF5" t="s">
        <v>111</v>
      </c>
      <c r="AG5" t="s">
        <v>80</v>
      </c>
      <c r="AH5" t="s">
        <v>80</v>
      </c>
      <c r="AI5" t="s">
        <v>80</v>
      </c>
      <c r="AJ5" t="s">
        <v>80</v>
      </c>
      <c r="AK5" t="s">
        <v>80</v>
      </c>
      <c r="AL5" t="s">
        <v>79</v>
      </c>
      <c r="AM5" t="s">
        <v>80</v>
      </c>
      <c r="AN5" t="s">
        <v>87</v>
      </c>
      <c r="AO5" t="s">
        <v>87</v>
      </c>
      <c r="AP5" t="s">
        <v>89</v>
      </c>
      <c r="AQ5" t="s">
        <v>89</v>
      </c>
      <c r="AR5" t="s">
        <v>87</v>
      </c>
      <c r="AS5" t="s">
        <v>89</v>
      </c>
      <c r="AT5" t="s">
        <v>89</v>
      </c>
      <c r="AU5" t="s">
        <v>87</v>
      </c>
      <c r="AV5" t="s">
        <v>89</v>
      </c>
      <c r="AW5" t="s">
        <v>87</v>
      </c>
      <c r="AX5" t="s">
        <v>87</v>
      </c>
      <c r="AY5" t="s">
        <v>87</v>
      </c>
      <c r="AZ5" t="s">
        <v>88</v>
      </c>
      <c r="BA5" t="s">
        <v>87</v>
      </c>
      <c r="BB5" t="s">
        <v>87</v>
      </c>
      <c r="BC5" t="s">
        <v>87</v>
      </c>
      <c r="BD5" t="s">
        <v>89</v>
      </c>
      <c r="BE5" t="s">
        <v>89</v>
      </c>
      <c r="BF5" t="s">
        <v>87</v>
      </c>
      <c r="BG5" t="s">
        <v>87</v>
      </c>
      <c r="BH5" t="s">
        <v>69</v>
      </c>
      <c r="BI5" t="s">
        <v>69</v>
      </c>
      <c r="BJ5" t="s">
        <v>89</v>
      </c>
      <c r="BK5" t="s">
        <v>127</v>
      </c>
      <c r="BL5" t="s">
        <v>80</v>
      </c>
      <c r="BM5" t="s">
        <v>80</v>
      </c>
      <c r="BN5" t="s">
        <v>80</v>
      </c>
      <c r="BP5" t="s">
        <v>91</v>
      </c>
    </row>
    <row r="6" spans="1:70" ht="24.75" customHeight="1" x14ac:dyDescent="0.2">
      <c r="A6" t="s">
        <v>70</v>
      </c>
      <c r="B6" t="s">
        <v>71</v>
      </c>
      <c r="C6" t="s">
        <v>72</v>
      </c>
      <c r="D6" t="s">
        <v>73</v>
      </c>
      <c r="E6" t="s">
        <v>124</v>
      </c>
      <c r="F6" t="s">
        <v>102</v>
      </c>
      <c r="G6" t="s">
        <v>103</v>
      </c>
      <c r="H6" t="s">
        <v>75</v>
      </c>
      <c r="J6" t="s">
        <v>76</v>
      </c>
      <c r="K6" t="s">
        <v>125</v>
      </c>
      <c r="L6" t="s">
        <v>81</v>
      </c>
      <c r="M6" t="s">
        <v>79</v>
      </c>
      <c r="N6" t="s">
        <v>79</v>
      </c>
      <c r="O6" t="s">
        <v>79</v>
      </c>
      <c r="P6" t="s">
        <v>79</v>
      </c>
      <c r="Q6" t="s">
        <v>79</v>
      </c>
      <c r="R6" t="s">
        <v>98</v>
      </c>
      <c r="S6" t="s">
        <v>99</v>
      </c>
      <c r="T6" t="s">
        <v>113</v>
      </c>
      <c r="U6" t="s">
        <v>81</v>
      </c>
      <c r="V6" t="s">
        <v>83</v>
      </c>
      <c r="W6" t="s">
        <v>83</v>
      </c>
      <c r="X6" t="s">
        <v>83</v>
      </c>
      <c r="Y6" t="s">
        <v>83</v>
      </c>
      <c r="Z6" t="s">
        <v>84</v>
      </c>
      <c r="AD6" t="s">
        <v>126</v>
      </c>
      <c r="AE6" t="s">
        <v>81</v>
      </c>
      <c r="AF6" t="s">
        <v>111</v>
      </c>
      <c r="AG6" t="s">
        <v>80</v>
      </c>
      <c r="AH6" t="s">
        <v>80</v>
      </c>
      <c r="AI6" t="s">
        <v>80</v>
      </c>
      <c r="AJ6" t="s">
        <v>80</v>
      </c>
      <c r="AK6" t="s">
        <v>80</v>
      </c>
      <c r="AL6" t="s">
        <v>79</v>
      </c>
      <c r="AM6" t="s">
        <v>80</v>
      </c>
      <c r="AN6" t="s">
        <v>87</v>
      </c>
      <c r="AO6" t="s">
        <v>87</v>
      </c>
      <c r="AP6" t="s">
        <v>89</v>
      </c>
      <c r="AQ6" t="s">
        <v>89</v>
      </c>
      <c r="AR6" t="s">
        <v>87</v>
      </c>
      <c r="AS6" t="s">
        <v>89</v>
      </c>
      <c r="AT6" t="s">
        <v>89</v>
      </c>
      <c r="AU6" t="s">
        <v>87</v>
      </c>
      <c r="AV6" t="s">
        <v>89</v>
      </c>
      <c r="AW6" t="s">
        <v>87</v>
      </c>
      <c r="AX6" t="s">
        <v>87</v>
      </c>
      <c r="AY6" t="s">
        <v>87</v>
      </c>
      <c r="AZ6" t="s">
        <v>88</v>
      </c>
      <c r="BA6" t="s">
        <v>87</v>
      </c>
      <c r="BB6" t="s">
        <v>87</v>
      </c>
      <c r="BC6" t="s">
        <v>87</v>
      </c>
      <c r="BD6" t="s">
        <v>89</v>
      </c>
      <c r="BE6" t="s">
        <v>89</v>
      </c>
      <c r="BF6" t="s">
        <v>87</v>
      </c>
      <c r="BG6" t="s">
        <v>87</v>
      </c>
      <c r="BH6" t="s">
        <v>69</v>
      </c>
      <c r="BI6" t="s">
        <v>69</v>
      </c>
      <c r="BJ6" t="s">
        <v>89</v>
      </c>
      <c r="BK6" t="s">
        <v>127</v>
      </c>
      <c r="BL6" t="s">
        <v>80</v>
      </c>
      <c r="BM6" t="s">
        <v>80</v>
      </c>
      <c r="BN6" t="s">
        <v>80</v>
      </c>
      <c r="BP6" t="s">
        <v>91</v>
      </c>
    </row>
    <row r="7" spans="1:70" ht="24.75" customHeight="1" x14ac:dyDescent="0.2">
      <c r="A7" t="s">
        <v>70</v>
      </c>
      <c r="B7" t="s">
        <v>71</v>
      </c>
      <c r="C7" t="s">
        <v>72</v>
      </c>
      <c r="D7" t="s">
        <v>73</v>
      </c>
      <c r="E7" t="s">
        <v>128</v>
      </c>
      <c r="F7" s="7" t="s">
        <v>93</v>
      </c>
      <c r="G7" t="s">
        <v>129</v>
      </c>
      <c r="H7" t="s">
        <v>104</v>
      </c>
      <c r="J7" t="s">
        <v>105</v>
      </c>
      <c r="K7" t="s">
        <v>120</v>
      </c>
      <c r="L7" t="s">
        <v>107</v>
      </c>
      <c r="M7" t="s">
        <v>79</v>
      </c>
      <c r="N7" t="s">
        <v>79</v>
      </c>
      <c r="O7" t="s">
        <v>79</v>
      </c>
      <c r="P7" t="s">
        <v>80</v>
      </c>
      <c r="Q7" t="s">
        <v>79</v>
      </c>
      <c r="R7" t="s">
        <v>81</v>
      </c>
      <c r="S7" t="s">
        <v>109</v>
      </c>
      <c r="T7" t="s">
        <v>79</v>
      </c>
      <c r="U7" t="s">
        <v>83</v>
      </c>
      <c r="V7" t="s">
        <v>83</v>
      </c>
      <c r="W7" t="s">
        <v>100</v>
      </c>
      <c r="X7" t="s">
        <v>83</v>
      </c>
      <c r="Y7" t="s">
        <v>83</v>
      </c>
      <c r="Z7" t="s">
        <v>84</v>
      </c>
      <c r="AA7" t="s">
        <v>84</v>
      </c>
      <c r="AB7" t="s">
        <v>85</v>
      </c>
      <c r="AE7" t="s">
        <v>78</v>
      </c>
      <c r="AF7" t="s">
        <v>111</v>
      </c>
      <c r="AG7" t="s">
        <v>80</v>
      </c>
      <c r="AH7" t="s">
        <v>80</v>
      </c>
      <c r="AI7" t="s">
        <v>80</v>
      </c>
      <c r="AJ7" t="s">
        <v>80</v>
      </c>
      <c r="AK7" t="s">
        <v>80</v>
      </c>
      <c r="AL7" t="s">
        <v>80</v>
      </c>
      <c r="AM7" t="s">
        <v>80</v>
      </c>
      <c r="AN7" t="s">
        <v>87</v>
      </c>
      <c r="AO7" t="s">
        <v>87</v>
      </c>
      <c r="AP7" t="s">
        <v>88</v>
      </c>
      <c r="AR7" t="s">
        <v>87</v>
      </c>
      <c r="AS7" t="s">
        <v>87</v>
      </c>
      <c r="AT7" t="s">
        <v>89</v>
      </c>
      <c r="AV7" t="s">
        <v>88</v>
      </c>
      <c r="AW7" t="s">
        <v>87</v>
      </c>
      <c r="AX7" t="s">
        <v>87</v>
      </c>
      <c r="AY7" t="s">
        <v>87</v>
      </c>
      <c r="AZ7" t="s">
        <v>87</v>
      </c>
      <c r="BA7" t="s">
        <v>87</v>
      </c>
      <c r="BB7" t="s">
        <v>87</v>
      </c>
      <c r="BH7" t="s">
        <v>87</v>
      </c>
      <c r="BI7" t="s">
        <v>88</v>
      </c>
      <c r="BJ7" t="s">
        <v>89</v>
      </c>
      <c r="BK7" t="s">
        <v>90</v>
      </c>
      <c r="BL7" t="s">
        <v>80</v>
      </c>
      <c r="BM7" t="s">
        <v>80</v>
      </c>
      <c r="BN7" t="s">
        <v>80</v>
      </c>
      <c r="BP7" t="s">
        <v>114</v>
      </c>
    </row>
    <row r="8" spans="1:70" ht="24.75" customHeight="1" x14ac:dyDescent="0.2">
      <c r="A8" t="s">
        <v>70</v>
      </c>
      <c r="B8" t="s">
        <v>71</v>
      </c>
      <c r="C8" t="s">
        <v>72</v>
      </c>
      <c r="D8" t="s">
        <v>92</v>
      </c>
      <c r="E8" t="s">
        <v>131</v>
      </c>
      <c r="F8" t="s">
        <v>102</v>
      </c>
      <c r="G8" t="s">
        <v>129</v>
      </c>
      <c r="H8" t="s">
        <v>104</v>
      </c>
      <c r="J8" t="s">
        <v>76</v>
      </c>
      <c r="K8" t="s">
        <v>115</v>
      </c>
      <c r="L8" t="s">
        <v>78</v>
      </c>
      <c r="M8" t="s">
        <v>80</v>
      </c>
      <c r="N8" t="s">
        <v>79</v>
      </c>
      <c r="O8" t="s">
        <v>79</v>
      </c>
      <c r="P8" t="s">
        <v>80</v>
      </c>
      <c r="Q8" t="s">
        <v>79</v>
      </c>
      <c r="R8" t="s">
        <v>81</v>
      </c>
      <c r="S8" t="s">
        <v>109</v>
      </c>
      <c r="T8" t="s">
        <v>79</v>
      </c>
      <c r="U8" t="s">
        <v>81</v>
      </c>
      <c r="V8" t="s">
        <v>100</v>
      </c>
      <c r="W8" t="s">
        <v>83</v>
      </c>
      <c r="X8" t="s">
        <v>83</v>
      </c>
      <c r="Y8" t="s">
        <v>83</v>
      </c>
      <c r="Z8" t="s">
        <v>84</v>
      </c>
      <c r="AA8" t="s">
        <v>84</v>
      </c>
      <c r="AB8" t="s">
        <v>83</v>
      </c>
      <c r="AE8" t="s">
        <v>81</v>
      </c>
      <c r="AF8" t="s">
        <v>111</v>
      </c>
      <c r="AG8" t="s">
        <v>79</v>
      </c>
      <c r="AH8" t="s">
        <v>79</v>
      </c>
      <c r="AI8" t="s">
        <v>79</v>
      </c>
      <c r="AJ8" t="s">
        <v>80</v>
      </c>
      <c r="AK8" t="s">
        <v>79</v>
      </c>
      <c r="AL8" t="s">
        <v>79</v>
      </c>
      <c r="AM8" t="s">
        <v>80</v>
      </c>
      <c r="AN8" t="s">
        <v>89</v>
      </c>
      <c r="AO8" t="s">
        <v>87</v>
      </c>
      <c r="AP8" t="s">
        <v>88</v>
      </c>
      <c r="AQ8" t="s">
        <v>89</v>
      </c>
      <c r="AR8" t="s">
        <v>89</v>
      </c>
      <c r="AS8" t="s">
        <v>87</v>
      </c>
      <c r="AT8" t="s">
        <v>87</v>
      </c>
      <c r="AU8" t="s">
        <v>87</v>
      </c>
      <c r="AV8" t="s">
        <v>87</v>
      </c>
      <c r="AW8" t="s">
        <v>87</v>
      </c>
      <c r="AX8" t="s">
        <v>87</v>
      </c>
      <c r="AY8" t="s">
        <v>87</v>
      </c>
      <c r="AZ8" t="s">
        <v>87</v>
      </c>
      <c r="BA8" t="s">
        <v>87</v>
      </c>
      <c r="BB8" t="s">
        <v>87</v>
      </c>
      <c r="BC8" t="s">
        <v>87</v>
      </c>
      <c r="BD8" t="s">
        <v>87</v>
      </c>
      <c r="BE8" t="s">
        <v>87</v>
      </c>
      <c r="BF8" t="s">
        <v>87</v>
      </c>
      <c r="BG8" t="s">
        <v>87</v>
      </c>
      <c r="BH8" t="s">
        <v>89</v>
      </c>
      <c r="BI8" t="s">
        <v>87</v>
      </c>
      <c r="BJ8" t="s">
        <v>87</v>
      </c>
      <c r="BK8" t="s">
        <v>90</v>
      </c>
      <c r="BL8" t="s">
        <v>80</v>
      </c>
      <c r="BM8" t="s">
        <v>80</v>
      </c>
      <c r="BN8" t="s">
        <v>80</v>
      </c>
      <c r="BP8" t="s">
        <v>91</v>
      </c>
    </row>
    <row r="9" spans="1:70" ht="24.75" customHeight="1" x14ac:dyDescent="0.2">
      <c r="A9" t="s">
        <v>70</v>
      </c>
      <c r="B9" t="s">
        <v>71</v>
      </c>
      <c r="C9" t="s">
        <v>72</v>
      </c>
      <c r="D9" t="s">
        <v>92</v>
      </c>
      <c r="E9" t="s">
        <v>71</v>
      </c>
      <c r="F9" t="s">
        <v>102</v>
      </c>
      <c r="G9" t="s">
        <v>103</v>
      </c>
      <c r="H9" t="s">
        <v>95</v>
      </c>
      <c r="J9" t="s">
        <v>105</v>
      </c>
      <c r="K9" t="s">
        <v>125</v>
      </c>
      <c r="L9" t="s">
        <v>97</v>
      </c>
      <c r="M9" t="s">
        <v>79</v>
      </c>
      <c r="N9" t="s">
        <v>79</v>
      </c>
      <c r="O9" t="s">
        <v>79</v>
      </c>
      <c r="P9" t="s">
        <v>79</v>
      </c>
      <c r="Q9" t="s">
        <v>80</v>
      </c>
      <c r="R9" t="s">
        <v>81</v>
      </c>
      <c r="S9" t="s">
        <v>82</v>
      </c>
      <c r="T9" t="s">
        <v>79</v>
      </c>
      <c r="U9" t="s">
        <v>110</v>
      </c>
      <c r="V9" t="s">
        <v>134</v>
      </c>
      <c r="Z9" t="s">
        <v>84</v>
      </c>
      <c r="AE9" t="s">
        <v>107</v>
      </c>
      <c r="AF9" t="s">
        <v>86</v>
      </c>
      <c r="AG9" t="s">
        <v>79</v>
      </c>
      <c r="AH9" t="s">
        <v>79</v>
      </c>
      <c r="AI9" t="s">
        <v>79</v>
      </c>
      <c r="AJ9" t="s">
        <v>80</v>
      </c>
      <c r="AK9" t="s">
        <v>79</v>
      </c>
      <c r="AL9" t="s">
        <v>80</v>
      </c>
      <c r="AO9" t="s">
        <v>87</v>
      </c>
      <c r="AP9" t="s">
        <v>87</v>
      </c>
      <c r="AQ9" t="s">
        <v>88</v>
      </c>
      <c r="AR9" t="s">
        <v>69</v>
      </c>
      <c r="AS9" t="s">
        <v>87</v>
      </c>
      <c r="AT9" t="s">
        <v>88</v>
      </c>
      <c r="AU9" t="s">
        <v>88</v>
      </c>
      <c r="AV9" t="s">
        <v>88</v>
      </c>
      <c r="AW9" t="s">
        <v>88</v>
      </c>
      <c r="AX9" t="s">
        <v>69</v>
      </c>
      <c r="AY9" t="s">
        <v>88</v>
      </c>
      <c r="AZ9" t="s">
        <v>88</v>
      </c>
      <c r="BA9" t="s">
        <v>88</v>
      </c>
      <c r="BB9" t="s">
        <v>69</v>
      </c>
      <c r="BC9" t="s">
        <v>88</v>
      </c>
      <c r="BD9" t="s">
        <v>69</v>
      </c>
      <c r="BE9" t="s">
        <v>88</v>
      </c>
      <c r="BF9" t="s">
        <v>88</v>
      </c>
      <c r="BG9" t="s">
        <v>88</v>
      </c>
      <c r="BH9" t="s">
        <v>88</v>
      </c>
      <c r="BI9" t="s">
        <v>89</v>
      </c>
      <c r="BJ9" t="s">
        <v>87</v>
      </c>
      <c r="BK9" t="s">
        <v>135</v>
      </c>
      <c r="BL9" t="s">
        <v>80</v>
      </c>
      <c r="BM9" t="s">
        <v>80</v>
      </c>
      <c r="BN9" t="s">
        <v>80</v>
      </c>
      <c r="BP9" t="s">
        <v>130</v>
      </c>
    </row>
    <row r="10" spans="1:70" ht="24.75" customHeight="1" x14ac:dyDescent="0.2">
      <c r="A10" t="s">
        <v>70</v>
      </c>
      <c r="B10" t="s">
        <v>137</v>
      </c>
      <c r="C10" t="s">
        <v>72</v>
      </c>
      <c r="D10" t="s">
        <v>92</v>
      </c>
      <c r="E10" t="s">
        <v>138</v>
      </c>
      <c r="F10" s="7" t="s">
        <v>93</v>
      </c>
      <c r="G10" t="s">
        <v>132</v>
      </c>
      <c r="H10" t="s">
        <v>95</v>
      </c>
      <c r="J10" t="s">
        <v>105</v>
      </c>
      <c r="K10" t="s">
        <v>96</v>
      </c>
      <c r="L10" t="s">
        <v>81</v>
      </c>
      <c r="M10" t="s">
        <v>79</v>
      </c>
      <c r="N10" t="s">
        <v>79</v>
      </c>
      <c r="O10" t="s">
        <v>79</v>
      </c>
      <c r="P10" t="s">
        <v>80</v>
      </c>
      <c r="Q10" t="s">
        <v>80</v>
      </c>
      <c r="R10" t="s">
        <v>98</v>
      </c>
      <c r="S10" t="s">
        <v>99</v>
      </c>
      <c r="T10" t="s">
        <v>113</v>
      </c>
      <c r="U10" t="s">
        <v>81</v>
      </c>
      <c r="V10" t="s">
        <v>83</v>
      </c>
      <c r="Z10" t="s">
        <v>84</v>
      </c>
      <c r="AF10" t="s">
        <v>116</v>
      </c>
      <c r="AI10" t="s">
        <v>79</v>
      </c>
      <c r="AL10" t="s">
        <v>79</v>
      </c>
      <c r="AN10" t="s">
        <v>89</v>
      </c>
      <c r="AO10" t="s">
        <v>69</v>
      </c>
      <c r="AP10" t="s">
        <v>69</v>
      </c>
      <c r="AQ10" t="s">
        <v>89</v>
      </c>
      <c r="AR10" t="s">
        <v>69</v>
      </c>
      <c r="AS10" t="s">
        <v>69</v>
      </c>
      <c r="AT10" t="s">
        <v>87</v>
      </c>
      <c r="AU10" t="s">
        <v>89</v>
      </c>
      <c r="AV10" t="s">
        <v>89</v>
      </c>
      <c r="AW10" t="s">
        <v>69</v>
      </c>
      <c r="AX10" t="s">
        <v>89</v>
      </c>
      <c r="AY10" t="s">
        <v>89</v>
      </c>
      <c r="AZ10" t="s">
        <v>89</v>
      </c>
      <c r="BA10" t="s">
        <v>89</v>
      </c>
      <c r="BB10" t="s">
        <v>89</v>
      </c>
      <c r="BC10" t="s">
        <v>89</v>
      </c>
      <c r="BD10" t="s">
        <v>89</v>
      </c>
      <c r="BE10" t="s">
        <v>69</v>
      </c>
      <c r="BF10" t="s">
        <v>89</v>
      </c>
      <c r="BG10" t="s">
        <v>89</v>
      </c>
      <c r="BH10" t="s">
        <v>89</v>
      </c>
      <c r="BI10" t="s">
        <v>89</v>
      </c>
      <c r="BJ10" t="s">
        <v>89</v>
      </c>
      <c r="BK10" t="s">
        <v>90</v>
      </c>
      <c r="BL10" t="s">
        <v>80</v>
      </c>
      <c r="BM10" t="s">
        <v>80</v>
      </c>
      <c r="BN10" t="s">
        <v>80</v>
      </c>
      <c r="BP10" t="s">
        <v>114</v>
      </c>
    </row>
    <row r="11" spans="1:70" ht="24.75" customHeight="1" x14ac:dyDescent="0.2">
      <c r="A11" t="s">
        <v>70</v>
      </c>
      <c r="B11" t="s">
        <v>71</v>
      </c>
      <c r="C11" t="s">
        <v>72</v>
      </c>
      <c r="D11" t="s">
        <v>73</v>
      </c>
      <c r="E11" t="s">
        <v>139</v>
      </c>
      <c r="F11" s="7" t="s">
        <v>93</v>
      </c>
      <c r="G11" t="s">
        <v>132</v>
      </c>
      <c r="H11" t="s">
        <v>75</v>
      </c>
      <c r="J11" t="s">
        <v>76</v>
      </c>
      <c r="K11" t="s">
        <v>125</v>
      </c>
      <c r="L11" t="s">
        <v>78</v>
      </c>
      <c r="M11" t="s">
        <v>79</v>
      </c>
      <c r="N11" t="s">
        <v>80</v>
      </c>
      <c r="O11" t="s">
        <v>79</v>
      </c>
      <c r="P11" t="s">
        <v>80</v>
      </c>
      <c r="Q11" t="s">
        <v>80</v>
      </c>
      <c r="R11" t="s">
        <v>98</v>
      </c>
      <c r="S11" t="s">
        <v>99</v>
      </c>
      <c r="T11" t="s">
        <v>80</v>
      </c>
      <c r="U11" t="s">
        <v>81</v>
      </c>
      <c r="V11" t="s">
        <v>83</v>
      </c>
      <c r="W11" t="s">
        <v>83</v>
      </c>
      <c r="X11" t="s">
        <v>83</v>
      </c>
      <c r="Y11" t="s">
        <v>83</v>
      </c>
      <c r="Z11" t="s">
        <v>100</v>
      </c>
      <c r="AA11" t="s">
        <v>100</v>
      </c>
      <c r="AB11" t="s">
        <v>83</v>
      </c>
      <c r="AE11" t="s">
        <v>78</v>
      </c>
      <c r="AF11" t="s">
        <v>86</v>
      </c>
      <c r="AG11" t="s">
        <v>80</v>
      </c>
      <c r="AH11" t="s">
        <v>80</v>
      </c>
      <c r="AI11" t="s">
        <v>79</v>
      </c>
      <c r="AJ11" t="s">
        <v>80</v>
      </c>
      <c r="AK11" t="s">
        <v>79</v>
      </c>
      <c r="AL11" t="s">
        <v>79</v>
      </c>
      <c r="AM11" t="s">
        <v>79</v>
      </c>
      <c r="AN11" t="s">
        <v>87</v>
      </c>
      <c r="AO11" t="s">
        <v>87</v>
      </c>
      <c r="AP11" t="s">
        <v>88</v>
      </c>
      <c r="AQ11" t="s">
        <v>87</v>
      </c>
      <c r="AR11" t="s">
        <v>88</v>
      </c>
      <c r="AS11" t="s">
        <v>88</v>
      </c>
      <c r="AT11" t="s">
        <v>88</v>
      </c>
      <c r="AU11" t="s">
        <v>87</v>
      </c>
      <c r="AV11" t="s">
        <v>87</v>
      </c>
      <c r="AW11" t="s">
        <v>87</v>
      </c>
      <c r="AY11" t="s">
        <v>89</v>
      </c>
      <c r="AZ11" t="s">
        <v>89</v>
      </c>
      <c r="BA11" t="s">
        <v>89</v>
      </c>
      <c r="BB11" t="s">
        <v>87</v>
      </c>
      <c r="BC11" t="s">
        <v>88</v>
      </c>
      <c r="BD11" t="s">
        <v>88</v>
      </c>
      <c r="BE11" t="s">
        <v>87</v>
      </c>
      <c r="BF11" t="s">
        <v>87</v>
      </c>
      <c r="BG11" t="s">
        <v>89</v>
      </c>
      <c r="BH11" t="s">
        <v>89</v>
      </c>
      <c r="BI11" t="s">
        <v>87</v>
      </c>
      <c r="BJ11" t="s">
        <v>69</v>
      </c>
      <c r="BK11" t="s">
        <v>127</v>
      </c>
      <c r="BL11" t="s">
        <v>80</v>
      </c>
      <c r="BM11" t="s">
        <v>80</v>
      </c>
      <c r="BN11" t="s">
        <v>80</v>
      </c>
      <c r="BP11" t="s">
        <v>140</v>
      </c>
    </row>
    <row r="12" spans="1:70" ht="24.75" customHeight="1" x14ac:dyDescent="0.2">
      <c r="A12" t="s">
        <v>70</v>
      </c>
      <c r="B12" t="s">
        <v>71</v>
      </c>
      <c r="C12" t="s">
        <v>72</v>
      </c>
      <c r="D12" t="s">
        <v>92</v>
      </c>
      <c r="E12" t="s">
        <v>141</v>
      </c>
      <c r="F12" s="7" t="s">
        <v>93</v>
      </c>
      <c r="G12" t="s">
        <v>103</v>
      </c>
      <c r="H12" t="s">
        <v>95</v>
      </c>
      <c r="J12" t="s">
        <v>76</v>
      </c>
      <c r="K12" t="s">
        <v>125</v>
      </c>
      <c r="L12" t="s">
        <v>81</v>
      </c>
      <c r="M12" t="s">
        <v>79</v>
      </c>
      <c r="N12" t="s">
        <v>79</v>
      </c>
      <c r="O12" t="s">
        <v>79</v>
      </c>
      <c r="P12" t="s">
        <v>79</v>
      </c>
      <c r="Q12" t="s">
        <v>79</v>
      </c>
      <c r="R12" t="s">
        <v>98</v>
      </c>
      <c r="T12" t="s">
        <v>113</v>
      </c>
      <c r="U12" t="s">
        <v>83</v>
      </c>
      <c r="V12" t="s">
        <v>83</v>
      </c>
      <c r="W12" t="s">
        <v>83</v>
      </c>
      <c r="X12" t="s">
        <v>83</v>
      </c>
      <c r="Y12" t="s">
        <v>83</v>
      </c>
      <c r="Z12" t="s">
        <v>84</v>
      </c>
      <c r="AE12" t="s">
        <v>81</v>
      </c>
      <c r="AF12" t="s">
        <v>111</v>
      </c>
      <c r="AG12" t="s">
        <v>80</v>
      </c>
      <c r="AH12" t="s">
        <v>80</v>
      </c>
      <c r="AI12" t="s">
        <v>80</v>
      </c>
      <c r="AJ12" t="s">
        <v>80</v>
      </c>
      <c r="AK12" t="s">
        <v>80</v>
      </c>
      <c r="AL12" t="s">
        <v>80</v>
      </c>
      <c r="AM12" t="s">
        <v>80</v>
      </c>
      <c r="AN12" t="s">
        <v>89</v>
      </c>
      <c r="AP12" t="s">
        <v>87</v>
      </c>
      <c r="AQ12" t="s">
        <v>88</v>
      </c>
      <c r="AR12" t="s">
        <v>87</v>
      </c>
      <c r="AS12" t="s">
        <v>88</v>
      </c>
      <c r="AT12" t="s">
        <v>87</v>
      </c>
      <c r="AU12" t="s">
        <v>88</v>
      </c>
      <c r="AV12" t="s">
        <v>88</v>
      </c>
      <c r="AW12" t="s">
        <v>88</v>
      </c>
      <c r="AX12" t="s">
        <v>89</v>
      </c>
      <c r="AY12" t="s">
        <v>87</v>
      </c>
      <c r="AZ12" t="s">
        <v>88</v>
      </c>
      <c r="BA12" t="s">
        <v>88</v>
      </c>
      <c r="BB12" t="s">
        <v>69</v>
      </c>
      <c r="BC12" t="s">
        <v>89</v>
      </c>
      <c r="BD12" t="s">
        <v>87</v>
      </c>
      <c r="BE12" t="s">
        <v>88</v>
      </c>
      <c r="BF12" t="s">
        <v>88</v>
      </c>
      <c r="BG12" t="s">
        <v>88</v>
      </c>
      <c r="BH12" t="s">
        <v>89</v>
      </c>
      <c r="BI12" t="s">
        <v>89</v>
      </c>
      <c r="BJ12" t="s">
        <v>87</v>
      </c>
      <c r="BK12" t="s">
        <v>127</v>
      </c>
      <c r="BL12" t="s">
        <v>80</v>
      </c>
      <c r="BM12" t="s">
        <v>80</v>
      </c>
      <c r="BN12" t="s">
        <v>80</v>
      </c>
      <c r="BP12" t="s">
        <v>130</v>
      </c>
    </row>
    <row r="13" spans="1:70" ht="24.75" customHeight="1" x14ac:dyDescent="0.2">
      <c r="A13" t="s">
        <v>70</v>
      </c>
      <c r="B13" t="s">
        <v>71</v>
      </c>
      <c r="C13" t="s">
        <v>72</v>
      </c>
      <c r="D13" t="s">
        <v>73</v>
      </c>
      <c r="E13" t="s">
        <v>146</v>
      </c>
      <c r="F13" s="7" t="s">
        <v>93</v>
      </c>
      <c r="G13" t="s">
        <v>103</v>
      </c>
      <c r="H13" t="s">
        <v>95</v>
      </c>
      <c r="J13" t="s">
        <v>105</v>
      </c>
      <c r="K13" t="s">
        <v>147</v>
      </c>
      <c r="L13" t="s">
        <v>97</v>
      </c>
      <c r="M13" t="s">
        <v>79</v>
      </c>
      <c r="N13" t="s">
        <v>79</v>
      </c>
      <c r="O13" t="s">
        <v>79</v>
      </c>
      <c r="P13" t="s">
        <v>79</v>
      </c>
      <c r="Q13" t="s">
        <v>79</v>
      </c>
      <c r="R13" t="s">
        <v>81</v>
      </c>
      <c r="S13" t="s">
        <v>82</v>
      </c>
      <c r="T13" t="s">
        <v>80</v>
      </c>
      <c r="U13" t="s">
        <v>83</v>
      </c>
      <c r="V13" t="s">
        <v>83</v>
      </c>
      <c r="W13" t="s">
        <v>83</v>
      </c>
      <c r="X13" t="s">
        <v>100</v>
      </c>
      <c r="Y13" t="s">
        <v>83</v>
      </c>
      <c r="Z13" t="s">
        <v>85</v>
      </c>
      <c r="AA13" t="s">
        <v>100</v>
      </c>
      <c r="AB13" t="s">
        <v>84</v>
      </c>
      <c r="AE13" t="s">
        <v>78</v>
      </c>
      <c r="AF13" t="s">
        <v>86</v>
      </c>
      <c r="AG13" t="s">
        <v>80</v>
      </c>
      <c r="AH13" t="s">
        <v>80</v>
      </c>
      <c r="AI13" t="s">
        <v>80</v>
      </c>
      <c r="AJ13" t="s">
        <v>80</v>
      </c>
      <c r="AK13" t="s">
        <v>80</v>
      </c>
      <c r="AL13" t="s">
        <v>79</v>
      </c>
      <c r="AM13" t="s">
        <v>79</v>
      </c>
      <c r="AN13" t="s">
        <v>87</v>
      </c>
      <c r="AO13" t="s">
        <v>87</v>
      </c>
      <c r="AP13" t="s">
        <v>88</v>
      </c>
      <c r="AQ13" t="s">
        <v>88</v>
      </c>
      <c r="AR13" t="s">
        <v>88</v>
      </c>
      <c r="AS13" t="s">
        <v>88</v>
      </c>
      <c r="AT13" t="s">
        <v>88</v>
      </c>
      <c r="AU13" t="s">
        <v>87</v>
      </c>
      <c r="AV13" t="s">
        <v>87</v>
      </c>
      <c r="AW13" t="s">
        <v>89</v>
      </c>
      <c r="AX13" t="s">
        <v>87</v>
      </c>
      <c r="AY13" t="s">
        <v>89</v>
      </c>
      <c r="AZ13" t="s">
        <v>89</v>
      </c>
      <c r="BA13" t="s">
        <v>89</v>
      </c>
      <c r="BB13" t="s">
        <v>69</v>
      </c>
      <c r="BC13" t="s">
        <v>88</v>
      </c>
      <c r="BD13" t="s">
        <v>88</v>
      </c>
      <c r="BE13" t="s">
        <v>87</v>
      </c>
      <c r="BF13" t="s">
        <v>87</v>
      </c>
      <c r="BG13" t="s">
        <v>87</v>
      </c>
      <c r="BH13" t="s">
        <v>88</v>
      </c>
      <c r="BI13" t="s">
        <v>88</v>
      </c>
      <c r="BJ13" t="s">
        <v>87</v>
      </c>
      <c r="BK13" t="s">
        <v>90</v>
      </c>
      <c r="BL13" t="s">
        <v>80</v>
      </c>
      <c r="BM13" t="s">
        <v>80</v>
      </c>
      <c r="BN13" t="s">
        <v>80</v>
      </c>
      <c r="BP13" t="s">
        <v>91</v>
      </c>
    </row>
    <row r="14" spans="1:70" ht="24.75" customHeight="1" x14ac:dyDescent="0.2">
      <c r="A14" t="s">
        <v>70</v>
      </c>
      <c r="B14" t="s">
        <v>71</v>
      </c>
      <c r="C14" t="s">
        <v>72</v>
      </c>
      <c r="D14" t="s">
        <v>73</v>
      </c>
      <c r="E14" t="s">
        <v>139</v>
      </c>
      <c r="F14" s="7" t="s">
        <v>93</v>
      </c>
      <c r="G14" t="s">
        <v>132</v>
      </c>
      <c r="H14" t="s">
        <v>75</v>
      </c>
      <c r="J14" t="s">
        <v>76</v>
      </c>
      <c r="K14" t="s">
        <v>147</v>
      </c>
      <c r="L14" t="s">
        <v>81</v>
      </c>
      <c r="M14" t="s">
        <v>79</v>
      </c>
      <c r="N14" t="s">
        <v>79</v>
      </c>
      <c r="O14" t="s">
        <v>79</v>
      </c>
      <c r="P14" t="s">
        <v>80</v>
      </c>
      <c r="Q14" t="s">
        <v>80</v>
      </c>
      <c r="R14" t="s">
        <v>81</v>
      </c>
      <c r="S14" t="s">
        <v>109</v>
      </c>
      <c r="T14" t="s">
        <v>80</v>
      </c>
      <c r="U14" t="s">
        <v>81</v>
      </c>
      <c r="V14" t="s">
        <v>83</v>
      </c>
      <c r="W14" t="s">
        <v>83</v>
      </c>
      <c r="X14" t="s">
        <v>100</v>
      </c>
      <c r="Y14" t="s">
        <v>83</v>
      </c>
      <c r="Z14" t="s">
        <v>84</v>
      </c>
      <c r="AA14" t="s">
        <v>85</v>
      </c>
      <c r="AB14" t="s">
        <v>85</v>
      </c>
      <c r="AE14" t="s">
        <v>81</v>
      </c>
      <c r="AF14" t="s">
        <v>86</v>
      </c>
      <c r="AG14" t="s">
        <v>80</v>
      </c>
      <c r="AH14" t="s">
        <v>80</v>
      </c>
      <c r="AI14" t="s">
        <v>80</v>
      </c>
      <c r="AJ14" t="s">
        <v>80</v>
      </c>
      <c r="AK14" t="s">
        <v>80</v>
      </c>
      <c r="AL14" t="s">
        <v>79</v>
      </c>
      <c r="AM14" t="s">
        <v>79</v>
      </c>
      <c r="AN14" t="s">
        <v>87</v>
      </c>
      <c r="AO14" t="s">
        <v>89</v>
      </c>
      <c r="AP14" t="s">
        <v>87</v>
      </c>
      <c r="AQ14" t="s">
        <v>89</v>
      </c>
      <c r="AR14" t="s">
        <v>87</v>
      </c>
      <c r="AS14" t="s">
        <v>87</v>
      </c>
      <c r="AT14" t="s">
        <v>87</v>
      </c>
      <c r="AU14" t="s">
        <v>89</v>
      </c>
      <c r="AV14" t="s">
        <v>88</v>
      </c>
      <c r="AW14" t="s">
        <v>87</v>
      </c>
      <c r="AX14" t="s">
        <v>87</v>
      </c>
      <c r="AY14" t="s">
        <v>89</v>
      </c>
      <c r="AZ14" t="s">
        <v>87</v>
      </c>
      <c r="BA14" t="s">
        <v>89</v>
      </c>
      <c r="BB14" t="s">
        <v>69</v>
      </c>
      <c r="BC14" t="s">
        <v>89</v>
      </c>
      <c r="BD14" t="s">
        <v>88</v>
      </c>
      <c r="BE14" t="s">
        <v>87</v>
      </c>
      <c r="BF14" t="s">
        <v>69</v>
      </c>
      <c r="BG14" t="s">
        <v>69</v>
      </c>
      <c r="BH14" t="s">
        <v>89</v>
      </c>
      <c r="BI14" t="s">
        <v>87</v>
      </c>
      <c r="BJ14" t="s">
        <v>89</v>
      </c>
      <c r="BK14" t="s">
        <v>90</v>
      </c>
      <c r="BL14" t="s">
        <v>80</v>
      </c>
      <c r="BM14" t="s">
        <v>80</v>
      </c>
      <c r="BN14" t="s">
        <v>80</v>
      </c>
      <c r="BP14" t="s">
        <v>91</v>
      </c>
    </row>
    <row r="15" spans="1:70" ht="24.75" customHeight="1" x14ac:dyDescent="0.2">
      <c r="A15" t="s">
        <v>70</v>
      </c>
      <c r="B15" t="s">
        <v>137</v>
      </c>
      <c r="C15" t="s">
        <v>148</v>
      </c>
      <c r="D15" t="s">
        <v>92</v>
      </c>
      <c r="E15" t="s">
        <v>149</v>
      </c>
      <c r="F15" t="s">
        <v>102</v>
      </c>
      <c r="G15" t="s">
        <v>129</v>
      </c>
      <c r="H15" t="s">
        <v>122</v>
      </c>
      <c r="J15" t="s">
        <v>76</v>
      </c>
      <c r="K15" t="s">
        <v>145</v>
      </c>
      <c r="L15" t="s">
        <v>81</v>
      </c>
      <c r="M15" t="s">
        <v>79</v>
      </c>
      <c r="N15" t="s">
        <v>79</v>
      </c>
      <c r="O15" t="s">
        <v>79</v>
      </c>
      <c r="P15" t="s">
        <v>79</v>
      </c>
      <c r="Q15" t="s">
        <v>79</v>
      </c>
      <c r="R15" t="s">
        <v>81</v>
      </c>
      <c r="S15" t="s">
        <v>109</v>
      </c>
      <c r="T15" t="s">
        <v>79</v>
      </c>
      <c r="U15" t="s">
        <v>81</v>
      </c>
      <c r="V15" t="s">
        <v>83</v>
      </c>
      <c r="W15" t="s">
        <v>83</v>
      </c>
      <c r="X15" t="s">
        <v>83</v>
      </c>
      <c r="Y15" t="s">
        <v>83</v>
      </c>
      <c r="Z15" t="s">
        <v>84</v>
      </c>
      <c r="AA15" t="s">
        <v>100</v>
      </c>
      <c r="AB15" t="s">
        <v>100</v>
      </c>
      <c r="AE15" t="s">
        <v>81</v>
      </c>
      <c r="AF15" t="s">
        <v>86</v>
      </c>
      <c r="AG15" t="s">
        <v>80</v>
      </c>
      <c r="AH15" t="s">
        <v>80</v>
      </c>
      <c r="AI15" t="s">
        <v>80</v>
      </c>
      <c r="AJ15" t="s">
        <v>80</v>
      </c>
      <c r="AK15" t="s">
        <v>80</v>
      </c>
      <c r="AL15" t="s">
        <v>79</v>
      </c>
      <c r="AM15" t="s">
        <v>80</v>
      </c>
      <c r="AN15" t="s">
        <v>89</v>
      </c>
      <c r="AO15" t="s">
        <v>87</v>
      </c>
      <c r="AP15" t="s">
        <v>87</v>
      </c>
      <c r="AQ15" t="s">
        <v>89</v>
      </c>
      <c r="AR15" t="s">
        <v>89</v>
      </c>
      <c r="AS15" t="s">
        <v>87</v>
      </c>
      <c r="AT15" t="s">
        <v>87</v>
      </c>
      <c r="AU15" t="s">
        <v>87</v>
      </c>
      <c r="AV15" t="s">
        <v>87</v>
      </c>
      <c r="AW15" t="s">
        <v>87</v>
      </c>
      <c r="AX15" t="s">
        <v>89</v>
      </c>
      <c r="AY15" t="s">
        <v>87</v>
      </c>
      <c r="AZ15" t="s">
        <v>87</v>
      </c>
      <c r="BA15" t="s">
        <v>87</v>
      </c>
      <c r="BB15" t="s">
        <v>89</v>
      </c>
      <c r="BC15" t="s">
        <v>89</v>
      </c>
      <c r="BD15" t="s">
        <v>87</v>
      </c>
      <c r="BE15" t="s">
        <v>87</v>
      </c>
      <c r="BF15" t="s">
        <v>87</v>
      </c>
      <c r="BG15" t="s">
        <v>89</v>
      </c>
      <c r="BH15" t="s">
        <v>87</v>
      </c>
      <c r="BI15" t="s">
        <v>89</v>
      </c>
      <c r="BJ15" t="s">
        <v>89</v>
      </c>
      <c r="BK15" t="s">
        <v>90</v>
      </c>
      <c r="BL15" t="s">
        <v>80</v>
      </c>
      <c r="BM15" t="s">
        <v>80</v>
      </c>
      <c r="BN15" t="s">
        <v>80</v>
      </c>
      <c r="BP15" t="s">
        <v>114</v>
      </c>
    </row>
    <row r="16" spans="1:70" ht="24.75" customHeight="1" x14ac:dyDescent="0.2">
      <c r="A16" t="s">
        <v>70</v>
      </c>
      <c r="B16" t="s">
        <v>71</v>
      </c>
      <c r="C16" t="s">
        <v>72</v>
      </c>
      <c r="D16" t="s">
        <v>73</v>
      </c>
      <c r="E16" t="s">
        <v>74</v>
      </c>
      <c r="F16" s="7" t="s">
        <v>93</v>
      </c>
      <c r="G16" t="s">
        <v>94</v>
      </c>
      <c r="H16" t="s">
        <v>95</v>
      </c>
      <c r="K16" t="s">
        <v>147</v>
      </c>
      <c r="L16" t="s">
        <v>78</v>
      </c>
      <c r="M16" t="s">
        <v>79</v>
      </c>
      <c r="N16" t="s">
        <v>79</v>
      </c>
      <c r="O16" t="s">
        <v>79</v>
      </c>
      <c r="P16" t="s">
        <v>80</v>
      </c>
      <c r="Q16" t="s">
        <v>80</v>
      </c>
      <c r="R16" t="s">
        <v>98</v>
      </c>
      <c r="S16" t="s">
        <v>109</v>
      </c>
      <c r="T16" t="s">
        <v>80</v>
      </c>
      <c r="U16" t="s">
        <v>81</v>
      </c>
      <c r="V16" t="s">
        <v>100</v>
      </c>
      <c r="W16" t="s">
        <v>83</v>
      </c>
      <c r="X16" t="s">
        <v>83</v>
      </c>
      <c r="Y16" t="s">
        <v>83</v>
      </c>
      <c r="Z16" t="s">
        <v>100</v>
      </c>
      <c r="AA16" t="s">
        <v>100</v>
      </c>
      <c r="AB16" t="s">
        <v>84</v>
      </c>
      <c r="AE16" t="s">
        <v>78</v>
      </c>
      <c r="AF16" t="s">
        <v>86</v>
      </c>
      <c r="AG16" t="s">
        <v>80</v>
      </c>
      <c r="AH16" t="s">
        <v>80</v>
      </c>
      <c r="AI16" t="s">
        <v>79</v>
      </c>
      <c r="AJ16" t="s">
        <v>80</v>
      </c>
      <c r="AK16" t="s">
        <v>79</v>
      </c>
      <c r="AL16" t="s">
        <v>79</v>
      </c>
      <c r="AM16" t="s">
        <v>79</v>
      </c>
      <c r="AN16" t="s">
        <v>89</v>
      </c>
      <c r="AO16" t="s">
        <v>87</v>
      </c>
      <c r="AP16" t="s">
        <v>87</v>
      </c>
      <c r="AR16" t="s">
        <v>87</v>
      </c>
      <c r="AS16" t="s">
        <v>87</v>
      </c>
      <c r="AT16" t="s">
        <v>87</v>
      </c>
      <c r="AU16" t="s">
        <v>89</v>
      </c>
      <c r="AV16" t="s">
        <v>89</v>
      </c>
      <c r="AW16" t="s">
        <v>89</v>
      </c>
      <c r="AX16" t="s">
        <v>69</v>
      </c>
      <c r="AY16" t="s">
        <v>69</v>
      </c>
      <c r="AZ16" t="s">
        <v>69</v>
      </c>
      <c r="BA16" t="s">
        <v>89</v>
      </c>
      <c r="BB16" t="s">
        <v>89</v>
      </c>
      <c r="BC16" t="s">
        <v>87</v>
      </c>
      <c r="BD16" t="s">
        <v>87</v>
      </c>
      <c r="BE16" t="s">
        <v>87</v>
      </c>
      <c r="BF16" t="s">
        <v>87</v>
      </c>
      <c r="BG16" t="s">
        <v>69</v>
      </c>
      <c r="BH16" t="s">
        <v>89</v>
      </c>
      <c r="BI16" t="s">
        <v>69</v>
      </c>
      <c r="BJ16" t="s">
        <v>69</v>
      </c>
      <c r="BK16" t="s">
        <v>127</v>
      </c>
      <c r="BL16" t="s">
        <v>79</v>
      </c>
      <c r="BM16" t="s">
        <v>80</v>
      </c>
      <c r="BN16" t="s">
        <v>80</v>
      </c>
      <c r="BP16" t="s">
        <v>150</v>
      </c>
      <c r="BR16" t="s">
        <v>151</v>
      </c>
    </row>
    <row r="17" spans="1:70" ht="24.75" customHeight="1" x14ac:dyDescent="0.2">
      <c r="A17" t="s">
        <v>70</v>
      </c>
      <c r="B17" t="s">
        <v>71</v>
      </c>
      <c r="C17" t="s">
        <v>72</v>
      </c>
      <c r="D17" t="s">
        <v>73</v>
      </c>
      <c r="E17" t="s">
        <v>74</v>
      </c>
      <c r="F17" t="s">
        <v>136</v>
      </c>
      <c r="G17" t="s">
        <v>94</v>
      </c>
      <c r="H17" t="s">
        <v>95</v>
      </c>
      <c r="J17" t="s">
        <v>105</v>
      </c>
      <c r="K17" t="s">
        <v>147</v>
      </c>
      <c r="L17" t="s">
        <v>97</v>
      </c>
      <c r="M17" t="s">
        <v>79</v>
      </c>
      <c r="N17" t="s">
        <v>80</v>
      </c>
      <c r="O17" t="s">
        <v>80</v>
      </c>
      <c r="P17" t="s">
        <v>79</v>
      </c>
      <c r="Q17" t="s">
        <v>80</v>
      </c>
      <c r="R17" t="s">
        <v>98</v>
      </c>
      <c r="S17" t="s">
        <v>99</v>
      </c>
      <c r="T17" t="s">
        <v>80</v>
      </c>
      <c r="U17" t="s">
        <v>81</v>
      </c>
      <c r="V17" t="s">
        <v>134</v>
      </c>
      <c r="W17" t="s">
        <v>100</v>
      </c>
      <c r="X17" t="s">
        <v>100</v>
      </c>
      <c r="Y17" t="s">
        <v>100</v>
      </c>
      <c r="Z17" t="s">
        <v>84</v>
      </c>
      <c r="AE17" t="s">
        <v>78</v>
      </c>
      <c r="AF17" t="s">
        <v>86</v>
      </c>
      <c r="AG17" t="s">
        <v>79</v>
      </c>
      <c r="AH17" t="s">
        <v>79</v>
      </c>
      <c r="AI17" t="s">
        <v>79</v>
      </c>
      <c r="AJ17" t="s">
        <v>80</v>
      </c>
      <c r="AK17" t="s">
        <v>79</v>
      </c>
      <c r="AL17" t="s">
        <v>79</v>
      </c>
      <c r="AM17" t="s">
        <v>79</v>
      </c>
      <c r="AN17" t="s">
        <v>89</v>
      </c>
      <c r="AP17" t="s">
        <v>89</v>
      </c>
      <c r="AR17" t="s">
        <v>87</v>
      </c>
      <c r="AS17" t="s">
        <v>88</v>
      </c>
      <c r="AT17" t="s">
        <v>87</v>
      </c>
      <c r="AV17" t="s">
        <v>89</v>
      </c>
      <c r="AW17" t="s">
        <v>69</v>
      </c>
      <c r="AX17" t="s">
        <v>89</v>
      </c>
      <c r="AY17" t="s">
        <v>69</v>
      </c>
      <c r="AZ17" t="s">
        <v>87</v>
      </c>
      <c r="BA17" t="s">
        <v>69</v>
      </c>
      <c r="BB17" t="s">
        <v>69</v>
      </c>
      <c r="BC17" t="s">
        <v>69</v>
      </c>
      <c r="BD17" t="s">
        <v>87</v>
      </c>
      <c r="BE17" t="s">
        <v>69</v>
      </c>
      <c r="BG17" t="s">
        <v>69</v>
      </c>
      <c r="BH17" t="s">
        <v>89</v>
      </c>
      <c r="BI17" t="s">
        <v>89</v>
      </c>
      <c r="BJ17" t="s">
        <v>69</v>
      </c>
      <c r="BK17" t="s">
        <v>127</v>
      </c>
      <c r="BL17" t="s">
        <v>79</v>
      </c>
      <c r="BM17" t="s">
        <v>79</v>
      </c>
      <c r="BN17" t="s">
        <v>80</v>
      </c>
      <c r="BP17" t="s">
        <v>150</v>
      </c>
    </row>
    <row r="18" spans="1:70" ht="24.75" customHeight="1" x14ac:dyDescent="0.2">
      <c r="A18" t="s">
        <v>70</v>
      </c>
      <c r="B18" t="s">
        <v>71</v>
      </c>
      <c r="C18" t="s">
        <v>72</v>
      </c>
      <c r="D18" t="s">
        <v>73</v>
      </c>
      <c r="E18" t="s">
        <v>74</v>
      </c>
      <c r="F18" t="s">
        <v>136</v>
      </c>
      <c r="G18" t="s">
        <v>112</v>
      </c>
      <c r="H18" t="s">
        <v>95</v>
      </c>
      <c r="J18" t="s">
        <v>105</v>
      </c>
      <c r="K18" t="s">
        <v>125</v>
      </c>
      <c r="L18" t="s">
        <v>97</v>
      </c>
      <c r="M18" t="s">
        <v>80</v>
      </c>
      <c r="N18" t="s">
        <v>80</v>
      </c>
      <c r="O18" t="s">
        <v>80</v>
      </c>
      <c r="P18" t="s">
        <v>80</v>
      </c>
      <c r="Q18" t="s">
        <v>80</v>
      </c>
      <c r="R18" t="s">
        <v>98</v>
      </c>
      <c r="S18" t="s">
        <v>82</v>
      </c>
      <c r="T18" t="s">
        <v>79</v>
      </c>
      <c r="V18" t="s">
        <v>134</v>
      </c>
      <c r="Z18" t="s">
        <v>85</v>
      </c>
      <c r="AA18" t="s">
        <v>83</v>
      </c>
      <c r="AB18" t="s">
        <v>84</v>
      </c>
      <c r="AE18" t="s">
        <v>78</v>
      </c>
      <c r="AH18" t="s">
        <v>79</v>
      </c>
      <c r="AI18" t="s">
        <v>79</v>
      </c>
      <c r="AJ18" t="s">
        <v>80</v>
      </c>
      <c r="AK18" t="s">
        <v>79</v>
      </c>
      <c r="AL18" t="s">
        <v>79</v>
      </c>
      <c r="AN18" t="s">
        <v>69</v>
      </c>
      <c r="AO18" t="s">
        <v>89</v>
      </c>
      <c r="AP18" t="s">
        <v>89</v>
      </c>
      <c r="AQ18" t="s">
        <v>89</v>
      </c>
      <c r="AR18" t="s">
        <v>89</v>
      </c>
      <c r="AS18" t="s">
        <v>89</v>
      </c>
      <c r="AT18" t="s">
        <v>87</v>
      </c>
      <c r="AU18" t="s">
        <v>69</v>
      </c>
      <c r="AW18" t="s">
        <v>89</v>
      </c>
      <c r="AX18" t="s">
        <v>87</v>
      </c>
      <c r="AY18" t="s">
        <v>87</v>
      </c>
      <c r="AZ18" t="s">
        <v>87</v>
      </c>
      <c r="BA18" t="s">
        <v>89</v>
      </c>
      <c r="BB18" t="s">
        <v>69</v>
      </c>
      <c r="BC18" t="s">
        <v>87</v>
      </c>
      <c r="BD18" t="s">
        <v>89</v>
      </c>
      <c r="BE18" t="s">
        <v>89</v>
      </c>
      <c r="BF18" t="s">
        <v>89</v>
      </c>
      <c r="BG18" t="s">
        <v>69</v>
      </c>
      <c r="BH18" t="s">
        <v>69</v>
      </c>
      <c r="BI18" t="s">
        <v>69</v>
      </c>
      <c r="BJ18" t="s">
        <v>89</v>
      </c>
      <c r="BK18" t="s">
        <v>90</v>
      </c>
      <c r="BL18" t="s">
        <v>79</v>
      </c>
      <c r="BM18" t="s">
        <v>80</v>
      </c>
      <c r="BN18" t="s">
        <v>79</v>
      </c>
      <c r="BP18" t="s">
        <v>150</v>
      </c>
      <c r="BR18" s="1" t="s">
        <v>153</v>
      </c>
    </row>
    <row r="19" spans="1:70" ht="24.75" customHeight="1" x14ac:dyDescent="0.2">
      <c r="A19" t="s">
        <v>70</v>
      </c>
      <c r="B19" t="s">
        <v>71</v>
      </c>
      <c r="C19" t="s">
        <v>72</v>
      </c>
      <c r="D19" t="s">
        <v>92</v>
      </c>
      <c r="E19" t="s">
        <v>74</v>
      </c>
      <c r="F19" s="7" t="s">
        <v>93</v>
      </c>
      <c r="G19" t="s">
        <v>94</v>
      </c>
      <c r="H19" t="s">
        <v>95</v>
      </c>
      <c r="J19" t="s">
        <v>105</v>
      </c>
      <c r="K19" t="s">
        <v>125</v>
      </c>
      <c r="L19" t="s">
        <v>78</v>
      </c>
      <c r="M19" t="s">
        <v>79</v>
      </c>
      <c r="N19" t="s">
        <v>79</v>
      </c>
      <c r="O19" t="s">
        <v>79</v>
      </c>
      <c r="P19" t="s">
        <v>80</v>
      </c>
      <c r="Q19" t="s">
        <v>80</v>
      </c>
      <c r="R19" t="s">
        <v>97</v>
      </c>
      <c r="S19" t="s">
        <v>99</v>
      </c>
      <c r="T19" t="s">
        <v>80</v>
      </c>
      <c r="V19" t="s">
        <v>83</v>
      </c>
      <c r="W19" t="s">
        <v>83</v>
      </c>
      <c r="X19" t="s">
        <v>83</v>
      </c>
      <c r="Y19" t="s">
        <v>83</v>
      </c>
      <c r="Z19" t="s">
        <v>84</v>
      </c>
      <c r="AB19" t="s">
        <v>84</v>
      </c>
      <c r="AF19" t="s">
        <v>86</v>
      </c>
      <c r="AG19" t="s">
        <v>80</v>
      </c>
      <c r="AH19" t="s">
        <v>79</v>
      </c>
      <c r="AI19" t="s">
        <v>80</v>
      </c>
      <c r="AJ19" t="s">
        <v>79</v>
      </c>
      <c r="AK19" t="s">
        <v>79</v>
      </c>
      <c r="AL19" t="s">
        <v>79</v>
      </c>
      <c r="AM19" t="s">
        <v>79</v>
      </c>
      <c r="AN19" t="s">
        <v>69</v>
      </c>
      <c r="AO19" t="s">
        <v>69</v>
      </c>
      <c r="AP19" t="s">
        <v>69</v>
      </c>
      <c r="AQ19" t="s">
        <v>89</v>
      </c>
      <c r="AR19" t="s">
        <v>69</v>
      </c>
      <c r="AS19" t="s">
        <v>89</v>
      </c>
      <c r="AT19" t="s">
        <v>89</v>
      </c>
      <c r="AU19" t="s">
        <v>89</v>
      </c>
      <c r="AV19" t="s">
        <v>89</v>
      </c>
      <c r="AW19" t="s">
        <v>69</v>
      </c>
      <c r="AX19" t="s">
        <v>89</v>
      </c>
      <c r="AY19" t="s">
        <v>89</v>
      </c>
      <c r="AZ19" t="s">
        <v>89</v>
      </c>
      <c r="BA19" t="s">
        <v>69</v>
      </c>
      <c r="BB19" t="s">
        <v>69</v>
      </c>
      <c r="BC19" t="s">
        <v>89</v>
      </c>
      <c r="BD19" t="s">
        <v>69</v>
      </c>
      <c r="BE19" t="s">
        <v>89</v>
      </c>
      <c r="BF19" t="s">
        <v>69</v>
      </c>
      <c r="BG19" t="s">
        <v>69</v>
      </c>
      <c r="BH19" t="s">
        <v>69</v>
      </c>
      <c r="BI19" t="s">
        <v>69</v>
      </c>
      <c r="BJ19" t="s">
        <v>69</v>
      </c>
      <c r="BK19" t="s">
        <v>90</v>
      </c>
      <c r="BM19" t="s">
        <v>80</v>
      </c>
      <c r="BN19" t="s">
        <v>80</v>
      </c>
      <c r="BP19" t="s">
        <v>140</v>
      </c>
      <c r="BQ19" t="s">
        <v>154</v>
      </c>
      <c r="BR19" t="s">
        <v>155</v>
      </c>
    </row>
    <row r="20" spans="1:70" ht="24.75" customHeight="1" x14ac:dyDescent="0.2">
      <c r="A20" t="s">
        <v>70</v>
      </c>
      <c r="B20" t="s">
        <v>71</v>
      </c>
      <c r="C20" t="s">
        <v>72</v>
      </c>
      <c r="D20" t="s">
        <v>92</v>
      </c>
      <c r="E20" t="s">
        <v>74</v>
      </c>
      <c r="F20" s="7" t="s">
        <v>93</v>
      </c>
      <c r="G20" t="s">
        <v>94</v>
      </c>
      <c r="H20" t="s">
        <v>122</v>
      </c>
      <c r="L20" t="s">
        <v>78</v>
      </c>
      <c r="M20" t="s">
        <v>80</v>
      </c>
      <c r="N20" t="s">
        <v>80</v>
      </c>
      <c r="O20" t="s">
        <v>80</v>
      </c>
      <c r="P20" t="s">
        <v>80</v>
      </c>
      <c r="Q20" t="s">
        <v>80</v>
      </c>
      <c r="R20" t="s">
        <v>98</v>
      </c>
      <c r="S20" t="s">
        <v>109</v>
      </c>
      <c r="U20" t="s">
        <v>81</v>
      </c>
      <c r="V20" t="s">
        <v>83</v>
      </c>
      <c r="W20" t="s">
        <v>83</v>
      </c>
      <c r="X20" t="s">
        <v>83</v>
      </c>
      <c r="Y20" t="s">
        <v>83</v>
      </c>
      <c r="Z20" t="s">
        <v>84</v>
      </c>
      <c r="AE20" t="s">
        <v>81</v>
      </c>
      <c r="AF20" t="s">
        <v>118</v>
      </c>
      <c r="AG20" t="s">
        <v>79</v>
      </c>
      <c r="AI20" t="s">
        <v>79</v>
      </c>
      <c r="AJ20" t="s">
        <v>79</v>
      </c>
      <c r="AK20" t="s">
        <v>79</v>
      </c>
      <c r="AL20" t="s">
        <v>80</v>
      </c>
      <c r="AM20" t="s">
        <v>80</v>
      </c>
      <c r="AN20" t="s">
        <v>87</v>
      </c>
      <c r="AO20" t="s">
        <v>87</v>
      </c>
      <c r="AP20" t="s">
        <v>87</v>
      </c>
      <c r="AQ20" t="s">
        <v>69</v>
      </c>
      <c r="AR20" t="s">
        <v>89</v>
      </c>
      <c r="AS20" t="s">
        <v>87</v>
      </c>
      <c r="AT20" t="s">
        <v>87</v>
      </c>
      <c r="AU20" t="s">
        <v>89</v>
      </c>
      <c r="AV20" t="s">
        <v>87</v>
      </c>
      <c r="AW20" t="s">
        <v>89</v>
      </c>
      <c r="AX20" t="s">
        <v>87</v>
      </c>
      <c r="AY20" t="s">
        <v>87</v>
      </c>
      <c r="AZ20" t="s">
        <v>87</v>
      </c>
      <c r="BA20" t="s">
        <v>87</v>
      </c>
      <c r="BB20" t="s">
        <v>87</v>
      </c>
      <c r="BC20" t="s">
        <v>87</v>
      </c>
      <c r="BD20" t="s">
        <v>87</v>
      </c>
      <c r="BE20" t="s">
        <v>69</v>
      </c>
      <c r="BF20" t="s">
        <v>87</v>
      </c>
      <c r="BH20" t="s">
        <v>89</v>
      </c>
      <c r="BI20" t="s">
        <v>89</v>
      </c>
      <c r="BJ20" t="s">
        <v>89</v>
      </c>
      <c r="BK20" t="s">
        <v>90</v>
      </c>
      <c r="BL20" t="s">
        <v>80</v>
      </c>
      <c r="BM20" t="s">
        <v>80</v>
      </c>
      <c r="BN20" t="s">
        <v>80</v>
      </c>
      <c r="BP20" t="s">
        <v>91</v>
      </c>
      <c r="BR20" t="s">
        <v>156</v>
      </c>
    </row>
    <row r="21" spans="1:70" ht="24.75" customHeight="1" x14ac:dyDescent="0.2">
      <c r="A21" t="s">
        <v>70</v>
      </c>
      <c r="B21" t="s">
        <v>71</v>
      </c>
      <c r="C21" t="s">
        <v>72</v>
      </c>
      <c r="D21" t="s">
        <v>73</v>
      </c>
      <c r="E21" t="s">
        <v>74</v>
      </c>
      <c r="F21" t="s">
        <v>136</v>
      </c>
      <c r="G21" t="s">
        <v>94</v>
      </c>
      <c r="H21" t="s">
        <v>118</v>
      </c>
      <c r="I21" t="s">
        <v>157</v>
      </c>
      <c r="J21" t="s">
        <v>105</v>
      </c>
      <c r="K21" t="s">
        <v>120</v>
      </c>
      <c r="L21" t="s">
        <v>78</v>
      </c>
      <c r="M21" t="s">
        <v>79</v>
      </c>
      <c r="N21" t="s">
        <v>79</v>
      </c>
      <c r="O21" t="s">
        <v>79</v>
      </c>
      <c r="P21" t="s">
        <v>79</v>
      </c>
      <c r="Q21" t="s">
        <v>79</v>
      </c>
      <c r="R21" t="s">
        <v>98</v>
      </c>
      <c r="S21" t="s">
        <v>99</v>
      </c>
      <c r="T21" t="s">
        <v>80</v>
      </c>
      <c r="U21" t="s">
        <v>81</v>
      </c>
      <c r="V21" t="s">
        <v>100</v>
      </c>
      <c r="Z21" t="s">
        <v>84</v>
      </c>
      <c r="AB21" t="s">
        <v>84</v>
      </c>
      <c r="AE21" t="s">
        <v>97</v>
      </c>
      <c r="AF21" t="s">
        <v>116</v>
      </c>
      <c r="AG21" t="s">
        <v>80</v>
      </c>
      <c r="AH21" t="s">
        <v>80</v>
      </c>
      <c r="AI21" t="s">
        <v>80</v>
      </c>
      <c r="AJ21" t="s">
        <v>80</v>
      </c>
      <c r="AK21" t="s">
        <v>80</v>
      </c>
      <c r="AL21" t="s">
        <v>79</v>
      </c>
      <c r="AM21" t="s">
        <v>80</v>
      </c>
      <c r="AN21" t="s">
        <v>69</v>
      </c>
      <c r="AO21" t="s">
        <v>89</v>
      </c>
      <c r="AP21" t="s">
        <v>87</v>
      </c>
      <c r="AQ21" t="s">
        <v>69</v>
      </c>
      <c r="AR21" t="s">
        <v>69</v>
      </c>
      <c r="AS21" t="s">
        <v>89</v>
      </c>
      <c r="AT21" t="s">
        <v>89</v>
      </c>
      <c r="AU21" t="s">
        <v>87</v>
      </c>
      <c r="AV21" t="s">
        <v>69</v>
      </c>
      <c r="AW21" t="s">
        <v>88</v>
      </c>
      <c r="AX21" t="s">
        <v>89</v>
      </c>
      <c r="AY21" t="s">
        <v>89</v>
      </c>
      <c r="AZ21" t="s">
        <v>87</v>
      </c>
      <c r="BA21" t="s">
        <v>87</v>
      </c>
      <c r="BB21" t="s">
        <v>69</v>
      </c>
      <c r="BC21" t="s">
        <v>89</v>
      </c>
      <c r="BD21" t="s">
        <v>89</v>
      </c>
      <c r="BE21" t="s">
        <v>89</v>
      </c>
      <c r="BF21" t="s">
        <v>89</v>
      </c>
      <c r="BG21" t="s">
        <v>87</v>
      </c>
      <c r="BH21" t="s">
        <v>87</v>
      </c>
      <c r="BI21" t="s">
        <v>87</v>
      </c>
      <c r="BJ21" t="s">
        <v>69</v>
      </c>
      <c r="BK21" t="s">
        <v>90</v>
      </c>
      <c r="BL21" t="s">
        <v>79</v>
      </c>
      <c r="BM21" t="s">
        <v>80</v>
      </c>
      <c r="BN21" t="s">
        <v>80</v>
      </c>
      <c r="BP21" t="s">
        <v>150</v>
      </c>
      <c r="BR21" t="s">
        <v>158</v>
      </c>
    </row>
    <row r="22" spans="1:70" ht="24.75" customHeight="1" x14ac:dyDescent="0.2">
      <c r="A22" t="s">
        <v>70</v>
      </c>
      <c r="B22" t="s">
        <v>137</v>
      </c>
      <c r="C22" t="s">
        <v>148</v>
      </c>
      <c r="D22" t="s">
        <v>73</v>
      </c>
      <c r="E22" t="s">
        <v>74</v>
      </c>
      <c r="F22" s="7" t="s">
        <v>93</v>
      </c>
      <c r="G22" t="s">
        <v>132</v>
      </c>
      <c r="H22" t="s">
        <v>95</v>
      </c>
      <c r="J22" t="s">
        <v>76</v>
      </c>
      <c r="K22" t="s">
        <v>115</v>
      </c>
      <c r="L22" t="s">
        <v>78</v>
      </c>
      <c r="M22" t="s">
        <v>80</v>
      </c>
      <c r="N22" t="s">
        <v>80</v>
      </c>
      <c r="O22" t="s">
        <v>80</v>
      </c>
      <c r="P22" t="s">
        <v>80</v>
      </c>
      <c r="Q22" t="s">
        <v>80</v>
      </c>
      <c r="R22" t="s">
        <v>97</v>
      </c>
      <c r="S22" t="s">
        <v>82</v>
      </c>
      <c r="T22" t="s">
        <v>79</v>
      </c>
      <c r="U22" t="s">
        <v>81</v>
      </c>
      <c r="V22" t="s">
        <v>83</v>
      </c>
      <c r="W22" t="s">
        <v>83</v>
      </c>
      <c r="X22" t="s">
        <v>83</v>
      </c>
      <c r="Y22" t="s">
        <v>83</v>
      </c>
      <c r="Z22" t="s">
        <v>84</v>
      </c>
      <c r="AE22" t="s">
        <v>107</v>
      </c>
      <c r="AF22" t="s">
        <v>111</v>
      </c>
      <c r="AG22" t="s">
        <v>80</v>
      </c>
      <c r="AH22" t="s">
        <v>80</v>
      </c>
      <c r="AI22" t="s">
        <v>80</v>
      </c>
      <c r="AJ22" t="s">
        <v>80</v>
      </c>
      <c r="AK22" t="s">
        <v>80</v>
      </c>
      <c r="AL22" t="s">
        <v>79</v>
      </c>
      <c r="AM22" t="s">
        <v>80</v>
      </c>
      <c r="AN22" t="s">
        <v>87</v>
      </c>
      <c r="AO22" t="s">
        <v>87</v>
      </c>
      <c r="AP22" t="s">
        <v>87</v>
      </c>
      <c r="AQ22" t="s">
        <v>87</v>
      </c>
      <c r="AR22" t="s">
        <v>87</v>
      </c>
      <c r="AS22" t="s">
        <v>87</v>
      </c>
      <c r="AT22" t="s">
        <v>87</v>
      </c>
      <c r="AU22" t="s">
        <v>89</v>
      </c>
      <c r="AV22" t="s">
        <v>89</v>
      </c>
      <c r="AW22" t="s">
        <v>87</v>
      </c>
      <c r="AX22" t="s">
        <v>89</v>
      </c>
      <c r="AY22" t="s">
        <v>88</v>
      </c>
      <c r="AZ22" t="s">
        <v>87</v>
      </c>
      <c r="BA22" t="s">
        <v>87</v>
      </c>
      <c r="BB22" t="s">
        <v>89</v>
      </c>
      <c r="BC22" t="s">
        <v>87</v>
      </c>
      <c r="BD22" t="s">
        <v>88</v>
      </c>
      <c r="BE22" t="s">
        <v>88</v>
      </c>
      <c r="BF22" t="s">
        <v>88</v>
      </c>
      <c r="BG22" t="s">
        <v>89</v>
      </c>
      <c r="BH22" t="s">
        <v>88</v>
      </c>
      <c r="BI22" t="s">
        <v>69</v>
      </c>
      <c r="BJ22" t="s">
        <v>69</v>
      </c>
      <c r="BK22" t="s">
        <v>90</v>
      </c>
      <c r="BL22" t="s">
        <v>79</v>
      </c>
      <c r="BM22" t="s">
        <v>80</v>
      </c>
      <c r="BN22" t="s">
        <v>80</v>
      </c>
      <c r="BP22" t="s">
        <v>130</v>
      </c>
    </row>
    <row r="23" spans="1:70" ht="24.75" customHeight="1" x14ac:dyDescent="0.2">
      <c r="A23" t="s">
        <v>70</v>
      </c>
      <c r="B23" t="s">
        <v>137</v>
      </c>
      <c r="C23" t="s">
        <v>148</v>
      </c>
      <c r="D23" t="s">
        <v>73</v>
      </c>
      <c r="E23" t="s">
        <v>74</v>
      </c>
      <c r="F23" s="7" t="s">
        <v>93</v>
      </c>
      <c r="G23" t="s">
        <v>132</v>
      </c>
      <c r="H23" t="s">
        <v>95</v>
      </c>
      <c r="J23" t="s">
        <v>76</v>
      </c>
      <c r="K23" t="s">
        <v>115</v>
      </c>
      <c r="L23" t="s">
        <v>78</v>
      </c>
      <c r="M23" t="s">
        <v>80</v>
      </c>
      <c r="N23" t="s">
        <v>80</v>
      </c>
      <c r="O23" t="s">
        <v>80</v>
      </c>
      <c r="P23" t="s">
        <v>80</v>
      </c>
      <c r="Q23" t="s">
        <v>80</v>
      </c>
      <c r="R23" t="s">
        <v>97</v>
      </c>
      <c r="S23" t="s">
        <v>82</v>
      </c>
      <c r="T23" t="s">
        <v>79</v>
      </c>
      <c r="U23" t="s">
        <v>81</v>
      </c>
      <c r="V23" t="s">
        <v>83</v>
      </c>
      <c r="W23" t="s">
        <v>83</v>
      </c>
      <c r="X23" t="s">
        <v>83</v>
      </c>
      <c r="Y23" t="s">
        <v>83</v>
      </c>
      <c r="Z23" t="s">
        <v>84</v>
      </c>
      <c r="AE23" t="s">
        <v>107</v>
      </c>
      <c r="AF23" t="s">
        <v>111</v>
      </c>
      <c r="AG23" t="s">
        <v>80</v>
      </c>
      <c r="AH23" t="s">
        <v>80</v>
      </c>
      <c r="AI23" t="s">
        <v>80</v>
      </c>
      <c r="AJ23" t="s">
        <v>80</v>
      </c>
      <c r="AK23" t="s">
        <v>80</v>
      </c>
      <c r="AL23" t="s">
        <v>79</v>
      </c>
      <c r="AM23" t="s">
        <v>80</v>
      </c>
      <c r="AN23" t="s">
        <v>87</v>
      </c>
      <c r="AO23" t="s">
        <v>87</v>
      </c>
      <c r="AP23" t="s">
        <v>87</v>
      </c>
      <c r="AQ23" t="s">
        <v>87</v>
      </c>
      <c r="AR23" t="s">
        <v>87</v>
      </c>
      <c r="AS23" t="s">
        <v>87</v>
      </c>
      <c r="AT23" t="s">
        <v>87</v>
      </c>
      <c r="AU23" t="s">
        <v>89</v>
      </c>
      <c r="AV23" t="s">
        <v>89</v>
      </c>
      <c r="AW23" t="s">
        <v>87</v>
      </c>
      <c r="AX23" t="s">
        <v>89</v>
      </c>
      <c r="AY23" t="s">
        <v>88</v>
      </c>
      <c r="AZ23" t="s">
        <v>87</v>
      </c>
      <c r="BA23" t="s">
        <v>87</v>
      </c>
      <c r="BB23" t="s">
        <v>89</v>
      </c>
      <c r="BC23" t="s">
        <v>87</v>
      </c>
      <c r="BD23" t="s">
        <v>88</v>
      </c>
      <c r="BE23" t="s">
        <v>88</v>
      </c>
      <c r="BF23" t="s">
        <v>88</v>
      </c>
      <c r="BG23" t="s">
        <v>89</v>
      </c>
      <c r="BH23" t="s">
        <v>88</v>
      </c>
      <c r="BI23" t="s">
        <v>69</v>
      </c>
      <c r="BJ23" t="s">
        <v>69</v>
      </c>
      <c r="BK23" t="s">
        <v>90</v>
      </c>
      <c r="BL23" t="s">
        <v>79</v>
      </c>
      <c r="BM23" t="s">
        <v>80</v>
      </c>
      <c r="BN23" t="s">
        <v>80</v>
      </c>
      <c r="BP23" t="s">
        <v>130</v>
      </c>
    </row>
    <row r="24" spans="1:70" ht="24.75" customHeight="1" x14ac:dyDescent="0.2">
      <c r="A24" t="s">
        <v>70</v>
      </c>
      <c r="B24" t="s">
        <v>71</v>
      </c>
      <c r="C24" t="s">
        <v>72</v>
      </c>
      <c r="D24" t="s">
        <v>73</v>
      </c>
      <c r="E24" t="s">
        <v>74</v>
      </c>
      <c r="F24" s="7" t="s">
        <v>93</v>
      </c>
      <c r="G24" t="s">
        <v>132</v>
      </c>
      <c r="H24" t="s">
        <v>75</v>
      </c>
      <c r="J24" t="s">
        <v>105</v>
      </c>
      <c r="K24" t="s">
        <v>96</v>
      </c>
      <c r="L24" t="s">
        <v>81</v>
      </c>
      <c r="M24" t="s">
        <v>79</v>
      </c>
      <c r="N24" t="s">
        <v>79</v>
      </c>
      <c r="O24" t="s">
        <v>79</v>
      </c>
      <c r="P24" t="s">
        <v>79</v>
      </c>
      <c r="Q24" t="s">
        <v>79</v>
      </c>
      <c r="R24" t="s">
        <v>81</v>
      </c>
      <c r="S24" t="s">
        <v>99</v>
      </c>
      <c r="T24" t="s">
        <v>80</v>
      </c>
      <c r="U24" t="s">
        <v>81</v>
      </c>
      <c r="V24" t="s">
        <v>100</v>
      </c>
      <c r="W24" t="s">
        <v>83</v>
      </c>
      <c r="X24" t="s">
        <v>83</v>
      </c>
      <c r="Y24" t="s">
        <v>83</v>
      </c>
      <c r="Z24" t="s">
        <v>84</v>
      </c>
      <c r="AA24" t="s">
        <v>84</v>
      </c>
      <c r="AE24" t="s">
        <v>81</v>
      </c>
      <c r="AF24" t="s">
        <v>111</v>
      </c>
      <c r="AG24" t="s">
        <v>79</v>
      </c>
      <c r="AJ24" t="s">
        <v>80</v>
      </c>
      <c r="AK24" t="s">
        <v>80</v>
      </c>
      <c r="AL24" t="s">
        <v>79</v>
      </c>
      <c r="AM24" t="s">
        <v>80</v>
      </c>
      <c r="AN24" t="s">
        <v>89</v>
      </c>
      <c r="AO24" t="s">
        <v>87</v>
      </c>
      <c r="AP24" t="s">
        <v>87</v>
      </c>
      <c r="AQ24" t="s">
        <v>89</v>
      </c>
      <c r="AR24" t="s">
        <v>89</v>
      </c>
      <c r="AS24" t="s">
        <v>89</v>
      </c>
      <c r="AT24" t="s">
        <v>87</v>
      </c>
      <c r="AU24" t="s">
        <v>89</v>
      </c>
      <c r="AV24" t="s">
        <v>87</v>
      </c>
      <c r="AW24" t="s">
        <v>89</v>
      </c>
      <c r="AX24" t="s">
        <v>89</v>
      </c>
      <c r="AY24" t="s">
        <v>89</v>
      </c>
      <c r="AZ24" t="s">
        <v>87</v>
      </c>
      <c r="BA24" t="s">
        <v>88</v>
      </c>
      <c r="BB24" t="s">
        <v>89</v>
      </c>
      <c r="BC24" t="s">
        <v>87</v>
      </c>
      <c r="BD24" t="s">
        <v>87</v>
      </c>
      <c r="BE24" t="s">
        <v>89</v>
      </c>
      <c r="BF24" t="s">
        <v>89</v>
      </c>
      <c r="BG24" t="s">
        <v>89</v>
      </c>
      <c r="BH24" t="s">
        <v>87</v>
      </c>
      <c r="BK24" t="s">
        <v>90</v>
      </c>
      <c r="BL24" t="s">
        <v>79</v>
      </c>
      <c r="BM24" t="s">
        <v>80</v>
      </c>
      <c r="BN24" t="s">
        <v>80</v>
      </c>
      <c r="BP24" t="s">
        <v>91</v>
      </c>
      <c r="BR24" t="s">
        <v>159</v>
      </c>
    </row>
    <row r="25" spans="1:70" ht="24.75" customHeight="1" x14ac:dyDescent="0.2">
      <c r="A25" t="s">
        <v>70</v>
      </c>
      <c r="B25" t="s">
        <v>71</v>
      </c>
      <c r="C25" t="s">
        <v>72</v>
      </c>
      <c r="D25" t="s">
        <v>92</v>
      </c>
      <c r="E25" t="s">
        <v>74</v>
      </c>
      <c r="F25" s="7" t="s">
        <v>93</v>
      </c>
      <c r="G25" t="s">
        <v>132</v>
      </c>
      <c r="H25" t="s">
        <v>75</v>
      </c>
      <c r="J25" t="s">
        <v>76</v>
      </c>
      <c r="K25" t="s">
        <v>125</v>
      </c>
      <c r="L25" t="s">
        <v>81</v>
      </c>
      <c r="M25" t="s">
        <v>79</v>
      </c>
      <c r="N25" t="s">
        <v>79</v>
      </c>
      <c r="O25" t="s">
        <v>79</v>
      </c>
      <c r="P25" t="s">
        <v>80</v>
      </c>
      <c r="Q25" t="s">
        <v>80</v>
      </c>
      <c r="R25" t="s">
        <v>81</v>
      </c>
      <c r="S25" t="s">
        <v>109</v>
      </c>
      <c r="T25" t="s">
        <v>79</v>
      </c>
      <c r="U25" t="s">
        <v>81</v>
      </c>
      <c r="V25" t="s">
        <v>83</v>
      </c>
      <c r="W25" t="s">
        <v>83</v>
      </c>
      <c r="X25" t="s">
        <v>83</v>
      </c>
      <c r="Y25" t="s">
        <v>100</v>
      </c>
      <c r="Z25" t="s">
        <v>84</v>
      </c>
      <c r="AA25" t="s">
        <v>100</v>
      </c>
      <c r="AB25" t="s">
        <v>100</v>
      </c>
      <c r="AE25" t="s">
        <v>81</v>
      </c>
      <c r="AF25" t="s">
        <v>86</v>
      </c>
      <c r="AG25" t="s">
        <v>80</v>
      </c>
      <c r="AH25" t="s">
        <v>80</v>
      </c>
      <c r="AI25" t="s">
        <v>80</v>
      </c>
      <c r="AJ25" t="s">
        <v>80</v>
      </c>
      <c r="AK25" t="s">
        <v>80</v>
      </c>
      <c r="AL25" t="s">
        <v>79</v>
      </c>
      <c r="AM25" t="s">
        <v>80</v>
      </c>
      <c r="AN25" t="s">
        <v>89</v>
      </c>
      <c r="AO25" t="s">
        <v>89</v>
      </c>
      <c r="AP25" t="s">
        <v>87</v>
      </c>
      <c r="AQ25" t="s">
        <v>87</v>
      </c>
      <c r="AR25" t="s">
        <v>89</v>
      </c>
      <c r="AS25" t="s">
        <v>87</v>
      </c>
      <c r="AT25" t="s">
        <v>87</v>
      </c>
      <c r="AW25" t="s">
        <v>87</v>
      </c>
      <c r="AY25" t="s">
        <v>89</v>
      </c>
      <c r="AZ25" t="s">
        <v>87</v>
      </c>
      <c r="BA25" t="s">
        <v>89</v>
      </c>
      <c r="BB25" t="s">
        <v>89</v>
      </c>
      <c r="BC25" t="s">
        <v>89</v>
      </c>
      <c r="BD25" t="s">
        <v>89</v>
      </c>
      <c r="BE25" t="s">
        <v>87</v>
      </c>
      <c r="BF25" t="s">
        <v>87</v>
      </c>
      <c r="BG25" t="s">
        <v>89</v>
      </c>
      <c r="BH25" t="s">
        <v>87</v>
      </c>
      <c r="BI25" t="s">
        <v>89</v>
      </c>
      <c r="BJ25" t="s">
        <v>89</v>
      </c>
      <c r="BK25" t="s">
        <v>90</v>
      </c>
      <c r="BL25" t="s">
        <v>80</v>
      </c>
      <c r="BM25" t="s">
        <v>80</v>
      </c>
      <c r="BN25" t="s">
        <v>80</v>
      </c>
      <c r="BP25" t="s">
        <v>91</v>
      </c>
    </row>
    <row r="26" spans="1:70" ht="24.75" customHeight="1" x14ac:dyDescent="0.2">
      <c r="A26" t="s">
        <v>70</v>
      </c>
      <c r="B26" t="s">
        <v>71</v>
      </c>
      <c r="C26" t="s">
        <v>72</v>
      </c>
      <c r="D26" t="s">
        <v>73</v>
      </c>
      <c r="E26" t="s">
        <v>74</v>
      </c>
      <c r="F26" s="7" t="s">
        <v>93</v>
      </c>
      <c r="G26" t="s">
        <v>103</v>
      </c>
      <c r="H26" t="s">
        <v>75</v>
      </c>
      <c r="J26" t="s">
        <v>105</v>
      </c>
      <c r="K26" t="s">
        <v>77</v>
      </c>
      <c r="L26" t="s">
        <v>81</v>
      </c>
      <c r="M26" t="s">
        <v>79</v>
      </c>
      <c r="N26" t="s">
        <v>79</v>
      </c>
      <c r="O26" t="s">
        <v>79</v>
      </c>
      <c r="P26" t="s">
        <v>80</v>
      </c>
      <c r="R26" t="s">
        <v>81</v>
      </c>
      <c r="S26" t="s">
        <v>109</v>
      </c>
      <c r="T26" t="s">
        <v>113</v>
      </c>
      <c r="U26" t="s">
        <v>81</v>
      </c>
      <c r="V26" t="s">
        <v>83</v>
      </c>
      <c r="W26" t="s">
        <v>83</v>
      </c>
      <c r="X26" t="s">
        <v>83</v>
      </c>
      <c r="Y26" t="s">
        <v>83</v>
      </c>
      <c r="Z26" t="s">
        <v>85</v>
      </c>
      <c r="AA26" t="s">
        <v>85</v>
      </c>
      <c r="AB26" t="s">
        <v>84</v>
      </c>
      <c r="AE26" t="s">
        <v>81</v>
      </c>
      <c r="AF26" t="s">
        <v>86</v>
      </c>
      <c r="AG26" t="s">
        <v>80</v>
      </c>
      <c r="AH26" t="s">
        <v>80</v>
      </c>
      <c r="AI26" t="s">
        <v>80</v>
      </c>
      <c r="AJ26" t="s">
        <v>80</v>
      </c>
      <c r="AK26" t="s">
        <v>80</v>
      </c>
      <c r="AL26" t="s">
        <v>79</v>
      </c>
      <c r="AM26" t="s">
        <v>80</v>
      </c>
      <c r="AN26" t="s">
        <v>89</v>
      </c>
      <c r="AO26" t="s">
        <v>89</v>
      </c>
      <c r="AP26" t="s">
        <v>87</v>
      </c>
      <c r="AQ26" t="s">
        <v>87</v>
      </c>
      <c r="AR26" t="s">
        <v>87</v>
      </c>
      <c r="AS26" t="s">
        <v>87</v>
      </c>
      <c r="AT26" t="s">
        <v>87</v>
      </c>
      <c r="AU26" t="s">
        <v>89</v>
      </c>
      <c r="AV26" t="s">
        <v>87</v>
      </c>
      <c r="AW26" t="s">
        <v>87</v>
      </c>
      <c r="AX26" t="s">
        <v>89</v>
      </c>
      <c r="AY26" t="s">
        <v>87</v>
      </c>
      <c r="AZ26" t="s">
        <v>87</v>
      </c>
      <c r="BA26" t="s">
        <v>89</v>
      </c>
      <c r="BB26" t="s">
        <v>89</v>
      </c>
      <c r="BC26" t="s">
        <v>89</v>
      </c>
      <c r="BD26" t="s">
        <v>89</v>
      </c>
      <c r="BE26" t="s">
        <v>89</v>
      </c>
      <c r="BF26" t="s">
        <v>89</v>
      </c>
      <c r="BG26" t="s">
        <v>89</v>
      </c>
      <c r="BH26" t="s">
        <v>87</v>
      </c>
      <c r="BI26" t="s">
        <v>69</v>
      </c>
      <c r="BJ26" t="s">
        <v>69</v>
      </c>
      <c r="BK26" t="s">
        <v>90</v>
      </c>
      <c r="BL26" t="s">
        <v>80</v>
      </c>
      <c r="BM26" t="s">
        <v>80</v>
      </c>
      <c r="BN26" t="s">
        <v>80</v>
      </c>
      <c r="BP26" t="s">
        <v>114</v>
      </c>
    </row>
    <row r="27" spans="1:70" ht="24.75" customHeight="1" x14ac:dyDescent="0.2">
      <c r="A27" t="s">
        <v>70</v>
      </c>
      <c r="B27" t="s">
        <v>71</v>
      </c>
      <c r="C27" t="s">
        <v>72</v>
      </c>
      <c r="D27" t="s">
        <v>92</v>
      </c>
      <c r="E27" t="s">
        <v>74</v>
      </c>
      <c r="F27" s="7" t="s">
        <v>93</v>
      </c>
      <c r="G27" t="s">
        <v>103</v>
      </c>
      <c r="H27" t="s">
        <v>75</v>
      </c>
      <c r="J27" t="s">
        <v>76</v>
      </c>
      <c r="K27" t="s">
        <v>125</v>
      </c>
      <c r="L27" t="s">
        <v>81</v>
      </c>
      <c r="M27" t="s">
        <v>79</v>
      </c>
      <c r="N27" t="s">
        <v>79</v>
      </c>
      <c r="O27" t="s">
        <v>79</v>
      </c>
      <c r="P27" t="s">
        <v>79</v>
      </c>
      <c r="Q27" t="s">
        <v>80</v>
      </c>
      <c r="R27" t="s">
        <v>81</v>
      </c>
      <c r="S27" t="s">
        <v>99</v>
      </c>
      <c r="T27" t="s">
        <v>79</v>
      </c>
      <c r="U27" t="s">
        <v>81</v>
      </c>
      <c r="V27" t="s">
        <v>83</v>
      </c>
      <c r="W27" t="s">
        <v>83</v>
      </c>
      <c r="X27" t="s">
        <v>83</v>
      </c>
      <c r="Y27" t="s">
        <v>83</v>
      </c>
      <c r="Z27" t="s">
        <v>84</v>
      </c>
      <c r="AE27" t="s">
        <v>81</v>
      </c>
      <c r="AF27" t="s">
        <v>86</v>
      </c>
      <c r="AG27" t="s">
        <v>80</v>
      </c>
      <c r="AH27" t="s">
        <v>80</v>
      </c>
      <c r="AI27" t="s">
        <v>80</v>
      </c>
      <c r="AJ27" t="s">
        <v>80</v>
      </c>
      <c r="AK27" t="s">
        <v>80</v>
      </c>
      <c r="AL27" t="s">
        <v>79</v>
      </c>
      <c r="AM27" t="s">
        <v>80</v>
      </c>
      <c r="AN27" t="s">
        <v>89</v>
      </c>
      <c r="AO27" t="s">
        <v>89</v>
      </c>
      <c r="AP27" t="s">
        <v>87</v>
      </c>
      <c r="AQ27" t="s">
        <v>89</v>
      </c>
      <c r="AR27" t="s">
        <v>87</v>
      </c>
      <c r="AS27" t="s">
        <v>87</v>
      </c>
      <c r="AT27" t="s">
        <v>89</v>
      </c>
      <c r="AU27" t="s">
        <v>89</v>
      </c>
      <c r="AV27" t="s">
        <v>89</v>
      </c>
      <c r="AW27" t="s">
        <v>87</v>
      </c>
      <c r="AX27" t="s">
        <v>89</v>
      </c>
      <c r="AY27" t="s">
        <v>89</v>
      </c>
      <c r="AZ27" t="s">
        <v>89</v>
      </c>
      <c r="BA27" t="s">
        <v>89</v>
      </c>
      <c r="BB27" t="s">
        <v>89</v>
      </c>
      <c r="BC27" t="s">
        <v>89</v>
      </c>
      <c r="BD27" t="s">
        <v>89</v>
      </c>
      <c r="BE27" t="s">
        <v>87</v>
      </c>
      <c r="BF27" t="s">
        <v>87</v>
      </c>
      <c r="BG27" t="s">
        <v>69</v>
      </c>
      <c r="BH27" t="s">
        <v>87</v>
      </c>
      <c r="BI27" t="s">
        <v>89</v>
      </c>
      <c r="BJ27" t="s">
        <v>89</v>
      </c>
      <c r="BK27" t="s">
        <v>90</v>
      </c>
      <c r="BL27" t="s">
        <v>80</v>
      </c>
      <c r="BM27" t="s">
        <v>80</v>
      </c>
      <c r="BN27" t="s">
        <v>80</v>
      </c>
      <c r="BP27" t="s">
        <v>114</v>
      </c>
    </row>
    <row r="28" spans="1:70" ht="24.75" customHeight="1" x14ac:dyDescent="0.2">
      <c r="A28" t="s">
        <v>70</v>
      </c>
      <c r="B28" t="s">
        <v>71</v>
      </c>
      <c r="C28" t="s">
        <v>160</v>
      </c>
      <c r="D28" t="s">
        <v>92</v>
      </c>
      <c r="E28" t="s">
        <v>74</v>
      </c>
      <c r="F28" t="s">
        <v>136</v>
      </c>
      <c r="G28" t="s">
        <v>94</v>
      </c>
      <c r="H28" t="s">
        <v>142</v>
      </c>
      <c r="J28" t="s">
        <v>76</v>
      </c>
      <c r="K28" t="s">
        <v>106</v>
      </c>
      <c r="L28" t="s">
        <v>81</v>
      </c>
      <c r="M28" t="s">
        <v>79</v>
      </c>
      <c r="N28" t="s">
        <v>79</v>
      </c>
      <c r="O28" t="s">
        <v>79</v>
      </c>
      <c r="P28" t="s">
        <v>79</v>
      </c>
      <c r="Q28" t="s">
        <v>79</v>
      </c>
      <c r="R28" t="s">
        <v>108</v>
      </c>
      <c r="S28" t="s">
        <v>82</v>
      </c>
      <c r="T28" t="s">
        <v>80</v>
      </c>
      <c r="U28" t="s">
        <v>81</v>
      </c>
      <c r="V28" t="s">
        <v>83</v>
      </c>
      <c r="W28" t="s">
        <v>83</v>
      </c>
      <c r="X28" t="s">
        <v>83</v>
      </c>
      <c r="Y28" t="s">
        <v>83</v>
      </c>
      <c r="Z28" t="s">
        <v>84</v>
      </c>
      <c r="AA28" t="s">
        <v>85</v>
      </c>
      <c r="AB28" t="s">
        <v>83</v>
      </c>
      <c r="AE28" t="s">
        <v>81</v>
      </c>
      <c r="AF28" t="s">
        <v>86</v>
      </c>
      <c r="AG28" t="s">
        <v>80</v>
      </c>
      <c r="AH28" t="s">
        <v>80</v>
      </c>
      <c r="AI28" t="s">
        <v>80</v>
      </c>
      <c r="AJ28" t="s">
        <v>80</v>
      </c>
      <c r="AK28" t="s">
        <v>80</v>
      </c>
      <c r="AL28" t="s">
        <v>79</v>
      </c>
      <c r="AM28" t="s">
        <v>79</v>
      </c>
      <c r="AN28" t="s">
        <v>88</v>
      </c>
      <c r="AO28" t="s">
        <v>87</v>
      </c>
      <c r="AP28" t="s">
        <v>87</v>
      </c>
      <c r="AQ28" t="s">
        <v>88</v>
      </c>
      <c r="AR28" t="s">
        <v>88</v>
      </c>
      <c r="AS28" t="s">
        <v>88</v>
      </c>
      <c r="AT28" t="s">
        <v>88</v>
      </c>
      <c r="AU28" t="s">
        <v>88</v>
      </c>
      <c r="AV28" t="s">
        <v>88</v>
      </c>
      <c r="AW28" t="s">
        <v>88</v>
      </c>
      <c r="AX28" t="s">
        <v>88</v>
      </c>
      <c r="AY28" t="s">
        <v>88</v>
      </c>
      <c r="AZ28" t="s">
        <v>88</v>
      </c>
      <c r="BA28" t="s">
        <v>88</v>
      </c>
      <c r="BB28" t="s">
        <v>88</v>
      </c>
      <c r="BC28" t="s">
        <v>88</v>
      </c>
      <c r="BD28" t="s">
        <v>88</v>
      </c>
      <c r="BE28" t="s">
        <v>88</v>
      </c>
      <c r="BF28" t="s">
        <v>88</v>
      </c>
      <c r="BG28" t="s">
        <v>88</v>
      </c>
      <c r="BH28" t="s">
        <v>88</v>
      </c>
      <c r="BI28" t="s">
        <v>88</v>
      </c>
      <c r="BJ28" t="s">
        <v>88</v>
      </c>
      <c r="BK28" t="s">
        <v>127</v>
      </c>
      <c r="BL28" t="s">
        <v>80</v>
      </c>
      <c r="BM28" t="s">
        <v>80</v>
      </c>
      <c r="BN28" t="s">
        <v>80</v>
      </c>
      <c r="BP28" t="s">
        <v>130</v>
      </c>
    </row>
    <row r="29" spans="1:70" ht="24.75" customHeight="1" x14ac:dyDescent="0.2">
      <c r="A29" t="s">
        <v>70</v>
      </c>
      <c r="B29" t="s">
        <v>71</v>
      </c>
      <c r="C29" t="s">
        <v>160</v>
      </c>
      <c r="D29" t="s">
        <v>92</v>
      </c>
      <c r="E29" t="s">
        <v>139</v>
      </c>
      <c r="F29" t="s">
        <v>136</v>
      </c>
      <c r="G29" t="s">
        <v>94</v>
      </c>
      <c r="H29" t="s">
        <v>133</v>
      </c>
      <c r="J29" t="s">
        <v>105</v>
      </c>
      <c r="K29" t="s">
        <v>115</v>
      </c>
      <c r="L29" t="s">
        <v>81</v>
      </c>
      <c r="M29" t="s">
        <v>79</v>
      </c>
      <c r="N29" t="s">
        <v>79</v>
      </c>
      <c r="O29" t="s">
        <v>79</v>
      </c>
      <c r="P29" t="s">
        <v>79</v>
      </c>
      <c r="Q29" t="s">
        <v>79</v>
      </c>
      <c r="R29" t="s">
        <v>108</v>
      </c>
      <c r="S29" t="s">
        <v>82</v>
      </c>
      <c r="T29" t="s">
        <v>80</v>
      </c>
      <c r="U29" t="s">
        <v>81</v>
      </c>
      <c r="V29" t="s">
        <v>83</v>
      </c>
      <c r="W29" t="s">
        <v>83</v>
      </c>
      <c r="X29" t="s">
        <v>83</v>
      </c>
      <c r="Y29" t="s">
        <v>83</v>
      </c>
      <c r="Z29" t="s">
        <v>84</v>
      </c>
      <c r="AA29" t="s">
        <v>85</v>
      </c>
      <c r="AC29" t="s">
        <v>83</v>
      </c>
      <c r="AE29" t="s">
        <v>81</v>
      </c>
      <c r="AF29" t="s">
        <v>86</v>
      </c>
      <c r="AG29" t="s">
        <v>80</v>
      </c>
      <c r="AH29" t="s">
        <v>80</v>
      </c>
      <c r="AI29" t="s">
        <v>80</v>
      </c>
      <c r="AJ29" t="s">
        <v>80</v>
      </c>
      <c r="AK29" t="s">
        <v>80</v>
      </c>
      <c r="AL29" t="s">
        <v>80</v>
      </c>
      <c r="AM29" t="s">
        <v>80</v>
      </c>
      <c r="AN29" t="s">
        <v>88</v>
      </c>
      <c r="AO29" t="s">
        <v>88</v>
      </c>
      <c r="AP29" t="s">
        <v>88</v>
      </c>
      <c r="AQ29" t="s">
        <v>88</v>
      </c>
      <c r="AR29" t="s">
        <v>88</v>
      </c>
      <c r="AT29" t="s">
        <v>88</v>
      </c>
      <c r="AU29" t="s">
        <v>87</v>
      </c>
      <c r="AV29" t="s">
        <v>88</v>
      </c>
      <c r="AW29" t="s">
        <v>87</v>
      </c>
      <c r="AX29" t="s">
        <v>88</v>
      </c>
      <c r="AY29" t="s">
        <v>88</v>
      </c>
      <c r="AZ29" t="s">
        <v>88</v>
      </c>
      <c r="BA29" t="s">
        <v>88</v>
      </c>
      <c r="BB29" t="s">
        <v>87</v>
      </c>
      <c r="BC29" t="s">
        <v>88</v>
      </c>
      <c r="BD29" t="s">
        <v>88</v>
      </c>
      <c r="BE29" t="s">
        <v>88</v>
      </c>
      <c r="BF29" t="s">
        <v>88</v>
      </c>
      <c r="BG29" t="s">
        <v>88</v>
      </c>
      <c r="BH29" t="s">
        <v>88</v>
      </c>
      <c r="BI29" t="s">
        <v>88</v>
      </c>
      <c r="BJ29" t="s">
        <v>89</v>
      </c>
      <c r="BK29" t="s">
        <v>90</v>
      </c>
      <c r="BL29" t="s">
        <v>80</v>
      </c>
      <c r="BM29" t="s">
        <v>80</v>
      </c>
      <c r="BN29" t="s">
        <v>80</v>
      </c>
      <c r="BP29" t="s">
        <v>130</v>
      </c>
    </row>
    <row r="30" spans="1:70" ht="24.75" customHeight="1" x14ac:dyDescent="0.2">
      <c r="A30" t="s">
        <v>70</v>
      </c>
      <c r="B30" t="s">
        <v>71</v>
      </c>
      <c r="C30" t="s">
        <v>160</v>
      </c>
      <c r="D30" t="s">
        <v>73</v>
      </c>
      <c r="E30" t="s">
        <v>161</v>
      </c>
      <c r="F30" t="s">
        <v>152</v>
      </c>
      <c r="G30" t="s">
        <v>132</v>
      </c>
      <c r="H30" t="s">
        <v>142</v>
      </c>
      <c r="J30" t="s">
        <v>76</v>
      </c>
      <c r="L30" t="s">
        <v>81</v>
      </c>
      <c r="M30" t="s">
        <v>79</v>
      </c>
      <c r="N30" t="s">
        <v>79</v>
      </c>
      <c r="O30" t="s">
        <v>79</v>
      </c>
      <c r="P30" t="s">
        <v>79</v>
      </c>
      <c r="Q30" t="s">
        <v>79</v>
      </c>
      <c r="R30" t="s">
        <v>108</v>
      </c>
      <c r="S30" t="s">
        <v>82</v>
      </c>
      <c r="T30" t="s">
        <v>79</v>
      </c>
      <c r="U30" t="s">
        <v>110</v>
      </c>
      <c r="V30" t="s">
        <v>83</v>
      </c>
      <c r="AB30" t="s">
        <v>84</v>
      </c>
      <c r="AE30" t="s">
        <v>81</v>
      </c>
      <c r="AF30" t="s">
        <v>111</v>
      </c>
      <c r="AG30" t="s">
        <v>80</v>
      </c>
      <c r="AH30" t="s">
        <v>80</v>
      </c>
      <c r="AI30" t="s">
        <v>80</v>
      </c>
      <c r="AJ30" t="s">
        <v>80</v>
      </c>
      <c r="AK30" t="s">
        <v>80</v>
      </c>
      <c r="AL30" t="s">
        <v>80</v>
      </c>
      <c r="AM30" t="s">
        <v>80</v>
      </c>
      <c r="AN30" t="s">
        <v>88</v>
      </c>
      <c r="AO30" t="s">
        <v>87</v>
      </c>
      <c r="AP30" t="s">
        <v>87</v>
      </c>
      <c r="AR30" t="s">
        <v>87</v>
      </c>
      <c r="AS30" t="s">
        <v>87</v>
      </c>
      <c r="AT30" t="s">
        <v>87</v>
      </c>
      <c r="AU30" t="s">
        <v>87</v>
      </c>
      <c r="AV30" t="s">
        <v>88</v>
      </c>
      <c r="AW30" t="s">
        <v>87</v>
      </c>
      <c r="AX30" t="s">
        <v>87</v>
      </c>
      <c r="AY30" t="s">
        <v>87</v>
      </c>
      <c r="AZ30" t="s">
        <v>87</v>
      </c>
      <c r="BA30" t="s">
        <v>89</v>
      </c>
      <c r="BB30" t="s">
        <v>87</v>
      </c>
      <c r="BC30" t="s">
        <v>87</v>
      </c>
      <c r="BD30" t="s">
        <v>87</v>
      </c>
      <c r="BE30" t="s">
        <v>87</v>
      </c>
      <c r="BF30" t="s">
        <v>89</v>
      </c>
      <c r="BG30" t="s">
        <v>89</v>
      </c>
      <c r="BH30" t="s">
        <v>89</v>
      </c>
      <c r="BI30" t="s">
        <v>89</v>
      </c>
      <c r="BJ30" t="s">
        <v>89</v>
      </c>
      <c r="BK30" t="s">
        <v>90</v>
      </c>
      <c r="BL30" t="s">
        <v>80</v>
      </c>
      <c r="BM30" t="s">
        <v>80</v>
      </c>
      <c r="BP30" t="s">
        <v>91</v>
      </c>
    </row>
    <row r="31" spans="1:70" ht="24.75" customHeight="1" x14ac:dyDescent="0.2">
      <c r="A31" t="s">
        <v>70</v>
      </c>
      <c r="B31" t="s">
        <v>71</v>
      </c>
      <c r="C31" t="s">
        <v>160</v>
      </c>
      <c r="D31" t="s">
        <v>92</v>
      </c>
      <c r="E31" t="s">
        <v>162</v>
      </c>
      <c r="F31" t="s">
        <v>102</v>
      </c>
      <c r="G31" t="s">
        <v>112</v>
      </c>
      <c r="H31" t="s">
        <v>142</v>
      </c>
      <c r="J31" t="s">
        <v>105</v>
      </c>
      <c r="L31" t="s">
        <v>107</v>
      </c>
      <c r="M31" t="s">
        <v>79</v>
      </c>
      <c r="N31" t="s">
        <v>79</v>
      </c>
      <c r="O31" t="s">
        <v>79</v>
      </c>
      <c r="P31" t="s">
        <v>79</v>
      </c>
      <c r="Q31" t="s">
        <v>79</v>
      </c>
      <c r="R31" t="s">
        <v>81</v>
      </c>
      <c r="S31" t="s">
        <v>82</v>
      </c>
      <c r="T31" t="s">
        <v>79</v>
      </c>
      <c r="U31" t="s">
        <v>110</v>
      </c>
      <c r="V31" t="s">
        <v>100</v>
      </c>
      <c r="W31" t="s">
        <v>83</v>
      </c>
      <c r="X31" t="s">
        <v>83</v>
      </c>
      <c r="Y31" t="s">
        <v>83</v>
      </c>
      <c r="Z31" t="s">
        <v>84</v>
      </c>
      <c r="AE31" t="s">
        <v>78</v>
      </c>
      <c r="AF31" t="s">
        <v>111</v>
      </c>
      <c r="AG31" t="s">
        <v>80</v>
      </c>
      <c r="AH31" t="s">
        <v>80</v>
      </c>
      <c r="AI31" t="s">
        <v>80</v>
      </c>
      <c r="AJ31" t="s">
        <v>80</v>
      </c>
      <c r="AK31" t="s">
        <v>80</v>
      </c>
      <c r="AL31" t="s">
        <v>80</v>
      </c>
      <c r="AM31" t="s">
        <v>80</v>
      </c>
      <c r="AN31" t="s">
        <v>88</v>
      </c>
      <c r="AO31" t="s">
        <v>88</v>
      </c>
      <c r="AP31" t="s">
        <v>88</v>
      </c>
      <c r="AQ31" t="s">
        <v>88</v>
      </c>
      <c r="AR31" t="s">
        <v>88</v>
      </c>
      <c r="AS31" t="s">
        <v>88</v>
      </c>
      <c r="AT31" t="s">
        <v>88</v>
      </c>
      <c r="AU31" t="s">
        <v>88</v>
      </c>
      <c r="AV31" t="s">
        <v>88</v>
      </c>
      <c r="AW31" t="s">
        <v>88</v>
      </c>
      <c r="AX31" t="s">
        <v>88</v>
      </c>
      <c r="AY31" t="s">
        <v>88</v>
      </c>
      <c r="AZ31" t="s">
        <v>88</v>
      </c>
      <c r="BA31" t="s">
        <v>88</v>
      </c>
      <c r="BB31" t="s">
        <v>88</v>
      </c>
      <c r="BC31" t="s">
        <v>88</v>
      </c>
      <c r="BD31" t="s">
        <v>88</v>
      </c>
      <c r="BE31" t="s">
        <v>88</v>
      </c>
      <c r="BF31" t="s">
        <v>88</v>
      </c>
      <c r="BG31" t="s">
        <v>88</v>
      </c>
      <c r="BH31" t="s">
        <v>88</v>
      </c>
      <c r="BI31" t="s">
        <v>88</v>
      </c>
      <c r="BJ31" t="s">
        <v>88</v>
      </c>
      <c r="BK31" t="s">
        <v>90</v>
      </c>
      <c r="BL31" t="s">
        <v>80</v>
      </c>
      <c r="BM31" t="s">
        <v>80</v>
      </c>
      <c r="BN31" t="s">
        <v>80</v>
      </c>
      <c r="BP31" t="s">
        <v>130</v>
      </c>
      <c r="BQ31" t="s">
        <v>163</v>
      </c>
      <c r="BR31" t="s">
        <v>163</v>
      </c>
    </row>
    <row r="32" spans="1:70" ht="24.75" customHeight="1" x14ac:dyDescent="0.2">
      <c r="A32" t="s">
        <v>70</v>
      </c>
      <c r="B32" t="s">
        <v>71</v>
      </c>
      <c r="C32" t="s">
        <v>160</v>
      </c>
      <c r="D32" t="s">
        <v>73</v>
      </c>
      <c r="E32" t="s">
        <v>74</v>
      </c>
      <c r="F32" t="s">
        <v>152</v>
      </c>
      <c r="G32" t="s">
        <v>112</v>
      </c>
      <c r="H32" t="s">
        <v>118</v>
      </c>
      <c r="I32" t="s">
        <v>157</v>
      </c>
      <c r="J32" t="s">
        <v>105</v>
      </c>
      <c r="K32" t="s">
        <v>88</v>
      </c>
      <c r="L32" t="s">
        <v>81</v>
      </c>
      <c r="M32" t="s">
        <v>79</v>
      </c>
      <c r="N32" t="s">
        <v>79</v>
      </c>
      <c r="O32" t="s">
        <v>79</v>
      </c>
      <c r="P32" t="s">
        <v>79</v>
      </c>
      <c r="Q32" t="s">
        <v>79</v>
      </c>
      <c r="R32" t="s">
        <v>108</v>
      </c>
      <c r="S32" t="s">
        <v>82</v>
      </c>
      <c r="T32" t="s">
        <v>79</v>
      </c>
      <c r="U32" t="s">
        <v>110</v>
      </c>
      <c r="V32" t="s">
        <v>83</v>
      </c>
      <c r="W32" t="s">
        <v>83</v>
      </c>
      <c r="X32" t="s">
        <v>83</v>
      </c>
      <c r="Y32" t="s">
        <v>83</v>
      </c>
      <c r="Z32" t="s">
        <v>84</v>
      </c>
      <c r="AE32" t="s">
        <v>81</v>
      </c>
      <c r="AF32" t="s">
        <v>111</v>
      </c>
      <c r="AG32" t="s">
        <v>80</v>
      </c>
      <c r="AH32" t="s">
        <v>80</v>
      </c>
      <c r="AI32" t="s">
        <v>80</v>
      </c>
      <c r="AJ32" t="s">
        <v>80</v>
      </c>
      <c r="AK32" t="s">
        <v>80</v>
      </c>
      <c r="AL32" t="s">
        <v>80</v>
      </c>
      <c r="AM32" t="s">
        <v>80</v>
      </c>
      <c r="AN32" t="s">
        <v>88</v>
      </c>
      <c r="AO32" t="s">
        <v>88</v>
      </c>
      <c r="AP32" t="s">
        <v>88</v>
      </c>
      <c r="AQ32" t="s">
        <v>88</v>
      </c>
      <c r="AR32" t="s">
        <v>87</v>
      </c>
      <c r="AS32" t="s">
        <v>88</v>
      </c>
      <c r="AT32" t="s">
        <v>88</v>
      </c>
      <c r="AU32" t="s">
        <v>88</v>
      </c>
      <c r="AV32" t="s">
        <v>88</v>
      </c>
      <c r="AW32" t="s">
        <v>88</v>
      </c>
      <c r="AX32" t="s">
        <v>88</v>
      </c>
      <c r="AY32" t="s">
        <v>88</v>
      </c>
      <c r="AZ32" t="s">
        <v>88</v>
      </c>
      <c r="BA32" t="s">
        <v>88</v>
      </c>
      <c r="BB32" t="s">
        <v>88</v>
      </c>
      <c r="BC32" t="s">
        <v>88</v>
      </c>
      <c r="BD32" t="s">
        <v>88</v>
      </c>
      <c r="BE32" t="s">
        <v>88</v>
      </c>
      <c r="BF32" t="s">
        <v>88</v>
      </c>
      <c r="BG32" t="s">
        <v>88</v>
      </c>
      <c r="BH32" t="s">
        <v>88</v>
      </c>
      <c r="BI32" t="s">
        <v>88</v>
      </c>
      <c r="BJ32" t="s">
        <v>88</v>
      </c>
      <c r="BK32" t="s">
        <v>90</v>
      </c>
      <c r="BL32" t="s">
        <v>80</v>
      </c>
      <c r="BM32" t="s">
        <v>80</v>
      </c>
      <c r="BN32" t="s">
        <v>80</v>
      </c>
      <c r="BP32" t="s">
        <v>130</v>
      </c>
    </row>
    <row r="33" spans="1:68" ht="24.75" customHeight="1" x14ac:dyDescent="0.2">
      <c r="A33" t="s">
        <v>70</v>
      </c>
      <c r="B33" t="s">
        <v>71</v>
      </c>
      <c r="C33" t="s">
        <v>160</v>
      </c>
      <c r="D33" t="s">
        <v>73</v>
      </c>
      <c r="F33" s="7" t="s">
        <v>129</v>
      </c>
      <c r="G33" t="s">
        <v>129</v>
      </c>
      <c r="H33" t="s">
        <v>95</v>
      </c>
      <c r="J33" t="s">
        <v>105</v>
      </c>
      <c r="K33" t="s">
        <v>106</v>
      </c>
      <c r="L33" t="s">
        <v>81</v>
      </c>
      <c r="M33" t="s">
        <v>79</v>
      </c>
      <c r="R33" t="s">
        <v>81</v>
      </c>
      <c r="S33" t="s">
        <v>109</v>
      </c>
      <c r="T33" t="s">
        <v>113</v>
      </c>
      <c r="U33" t="s">
        <v>110</v>
      </c>
      <c r="V33" t="s">
        <v>83</v>
      </c>
      <c r="Z33" t="s">
        <v>84</v>
      </c>
      <c r="AE33" t="s">
        <v>81</v>
      </c>
      <c r="AF33" t="s">
        <v>111</v>
      </c>
      <c r="AG33" t="s">
        <v>79</v>
      </c>
      <c r="AK33" t="s">
        <v>80</v>
      </c>
      <c r="AL33" t="s">
        <v>80</v>
      </c>
      <c r="AM33" t="s">
        <v>80</v>
      </c>
      <c r="AN33" t="s">
        <v>89</v>
      </c>
      <c r="AO33" t="s">
        <v>87</v>
      </c>
      <c r="AP33" t="s">
        <v>87</v>
      </c>
      <c r="AR33" t="s">
        <v>89</v>
      </c>
      <c r="AS33" t="s">
        <v>89</v>
      </c>
      <c r="AT33" t="s">
        <v>89</v>
      </c>
      <c r="AU33" t="s">
        <v>87</v>
      </c>
      <c r="AV33" t="s">
        <v>87</v>
      </c>
      <c r="AW33" t="s">
        <v>87</v>
      </c>
      <c r="AX33" t="s">
        <v>87</v>
      </c>
      <c r="AY33" t="s">
        <v>87</v>
      </c>
      <c r="AZ33" t="s">
        <v>87</v>
      </c>
      <c r="BA33" t="s">
        <v>87</v>
      </c>
      <c r="BB33" t="s">
        <v>89</v>
      </c>
      <c r="BC33" t="s">
        <v>87</v>
      </c>
      <c r="BD33" t="s">
        <v>87</v>
      </c>
      <c r="BE33" t="s">
        <v>87</v>
      </c>
      <c r="BF33" t="s">
        <v>87</v>
      </c>
      <c r="BG33" t="s">
        <v>87</v>
      </c>
      <c r="BH33" t="s">
        <v>87</v>
      </c>
      <c r="BI33" t="s">
        <v>87</v>
      </c>
      <c r="BJ33" t="s">
        <v>69</v>
      </c>
      <c r="BK33" t="s">
        <v>127</v>
      </c>
      <c r="BL33" t="s">
        <v>80</v>
      </c>
      <c r="BP33" t="s">
        <v>114</v>
      </c>
    </row>
    <row r="34" spans="1:68" ht="24.75" customHeight="1" x14ac:dyDescent="0.2">
      <c r="A34" t="s">
        <v>70</v>
      </c>
      <c r="B34" t="s">
        <v>71</v>
      </c>
      <c r="C34" t="s">
        <v>160</v>
      </c>
      <c r="D34" t="s">
        <v>73</v>
      </c>
      <c r="F34" s="7" t="s">
        <v>129</v>
      </c>
      <c r="G34" t="s">
        <v>129</v>
      </c>
      <c r="H34" t="s">
        <v>95</v>
      </c>
      <c r="J34" t="s">
        <v>105</v>
      </c>
      <c r="K34" t="s">
        <v>106</v>
      </c>
      <c r="L34" t="s">
        <v>81</v>
      </c>
      <c r="M34" t="s">
        <v>79</v>
      </c>
      <c r="R34" t="s">
        <v>81</v>
      </c>
      <c r="S34" t="s">
        <v>109</v>
      </c>
      <c r="T34" t="s">
        <v>113</v>
      </c>
      <c r="U34" t="s">
        <v>110</v>
      </c>
      <c r="V34" t="s">
        <v>83</v>
      </c>
      <c r="Z34" t="s">
        <v>84</v>
      </c>
      <c r="AE34" t="s">
        <v>81</v>
      </c>
      <c r="AF34" t="s">
        <v>111</v>
      </c>
      <c r="AG34" t="s">
        <v>79</v>
      </c>
      <c r="AK34" t="s">
        <v>80</v>
      </c>
      <c r="AL34" t="s">
        <v>80</v>
      </c>
      <c r="AM34" t="s">
        <v>80</v>
      </c>
      <c r="AN34" t="s">
        <v>89</v>
      </c>
      <c r="AO34" t="s">
        <v>87</v>
      </c>
      <c r="AP34" t="s">
        <v>87</v>
      </c>
      <c r="AR34" t="s">
        <v>89</v>
      </c>
      <c r="AS34" t="s">
        <v>89</v>
      </c>
      <c r="AT34" t="s">
        <v>89</v>
      </c>
      <c r="AU34" t="s">
        <v>87</v>
      </c>
      <c r="AV34" t="s">
        <v>87</v>
      </c>
      <c r="AW34" t="s">
        <v>87</v>
      </c>
      <c r="AX34" t="s">
        <v>87</v>
      </c>
      <c r="AY34" t="s">
        <v>87</v>
      </c>
      <c r="AZ34" t="s">
        <v>87</v>
      </c>
      <c r="BA34" t="s">
        <v>87</v>
      </c>
      <c r="BB34" t="s">
        <v>89</v>
      </c>
      <c r="BC34" t="s">
        <v>87</v>
      </c>
      <c r="BD34" t="s">
        <v>87</v>
      </c>
      <c r="BE34" t="s">
        <v>87</v>
      </c>
      <c r="BF34" t="s">
        <v>87</v>
      </c>
      <c r="BG34" t="s">
        <v>87</v>
      </c>
      <c r="BH34" t="s">
        <v>87</v>
      </c>
      <c r="BI34" t="s">
        <v>87</v>
      </c>
      <c r="BJ34" t="s">
        <v>69</v>
      </c>
      <c r="BK34" t="s">
        <v>127</v>
      </c>
      <c r="BL34" t="s">
        <v>80</v>
      </c>
      <c r="BP34" t="s">
        <v>114</v>
      </c>
    </row>
    <row r="35" spans="1:68" ht="24.75" customHeight="1" x14ac:dyDescent="0.2">
      <c r="A35" t="s">
        <v>70</v>
      </c>
      <c r="B35" t="s">
        <v>71</v>
      </c>
      <c r="C35" t="s">
        <v>160</v>
      </c>
      <c r="D35" t="s">
        <v>73</v>
      </c>
      <c r="E35" t="s">
        <v>164</v>
      </c>
      <c r="F35" t="s">
        <v>102</v>
      </c>
      <c r="G35" t="s">
        <v>94</v>
      </c>
      <c r="H35" t="s">
        <v>133</v>
      </c>
      <c r="J35" t="s">
        <v>76</v>
      </c>
      <c r="K35" t="s">
        <v>88</v>
      </c>
      <c r="L35" t="s">
        <v>78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  <c r="R35" t="s">
        <v>108</v>
      </c>
      <c r="S35" t="s">
        <v>82</v>
      </c>
      <c r="T35" t="s">
        <v>113</v>
      </c>
      <c r="U35" t="s">
        <v>110</v>
      </c>
      <c r="V35" t="s">
        <v>83</v>
      </c>
      <c r="W35" t="s">
        <v>83</v>
      </c>
      <c r="X35" t="s">
        <v>83</v>
      </c>
      <c r="Y35" t="s">
        <v>83</v>
      </c>
      <c r="Z35" t="s">
        <v>84</v>
      </c>
      <c r="AA35" t="s">
        <v>100</v>
      </c>
      <c r="AB35" t="s">
        <v>83</v>
      </c>
      <c r="AE35" t="s">
        <v>78</v>
      </c>
      <c r="AF35" t="s">
        <v>111</v>
      </c>
      <c r="AG35" t="s">
        <v>80</v>
      </c>
      <c r="AH35" t="s">
        <v>80</v>
      </c>
      <c r="AI35" t="s">
        <v>80</v>
      </c>
      <c r="AJ35" t="s">
        <v>80</v>
      </c>
      <c r="AK35" t="s">
        <v>80</v>
      </c>
      <c r="AL35" t="s">
        <v>80</v>
      </c>
      <c r="AM35" t="s">
        <v>80</v>
      </c>
      <c r="AN35" t="s">
        <v>88</v>
      </c>
      <c r="AO35" t="s">
        <v>88</v>
      </c>
      <c r="AP35" t="s">
        <v>87</v>
      </c>
      <c r="AQ35" t="s">
        <v>88</v>
      </c>
      <c r="AR35" t="s">
        <v>87</v>
      </c>
      <c r="AS35" t="s">
        <v>87</v>
      </c>
      <c r="AT35" t="s">
        <v>87</v>
      </c>
      <c r="AU35" t="s">
        <v>88</v>
      </c>
      <c r="AV35" t="s">
        <v>87</v>
      </c>
      <c r="AW35" t="s">
        <v>87</v>
      </c>
      <c r="AX35" t="s">
        <v>88</v>
      </c>
      <c r="AY35" t="s">
        <v>88</v>
      </c>
      <c r="AZ35" t="s">
        <v>88</v>
      </c>
      <c r="BA35" t="s">
        <v>88</v>
      </c>
      <c r="BB35" t="s">
        <v>87</v>
      </c>
      <c r="BC35" t="s">
        <v>88</v>
      </c>
      <c r="BD35" t="s">
        <v>88</v>
      </c>
      <c r="BF35" t="s">
        <v>88</v>
      </c>
      <c r="BG35" t="s">
        <v>88</v>
      </c>
      <c r="BH35" t="s">
        <v>88</v>
      </c>
      <c r="BI35" t="s">
        <v>87</v>
      </c>
      <c r="BJ35" t="s">
        <v>87</v>
      </c>
      <c r="BK35" t="s">
        <v>90</v>
      </c>
      <c r="BL35" t="s">
        <v>80</v>
      </c>
      <c r="BM35" t="s">
        <v>80</v>
      </c>
      <c r="BN35" t="s">
        <v>80</v>
      </c>
      <c r="BP35" t="s">
        <v>130</v>
      </c>
    </row>
    <row r="36" spans="1:68" ht="24.75" customHeight="1" x14ac:dyDescent="0.2">
      <c r="A36" t="s">
        <v>70</v>
      </c>
      <c r="B36" t="s">
        <v>137</v>
      </c>
      <c r="C36" t="s">
        <v>160</v>
      </c>
      <c r="D36" t="s">
        <v>92</v>
      </c>
      <c r="E36" t="s">
        <v>139</v>
      </c>
      <c r="F36" t="s">
        <v>165</v>
      </c>
      <c r="G36" t="s">
        <v>129</v>
      </c>
      <c r="H36" t="s">
        <v>95</v>
      </c>
      <c r="J36" t="s">
        <v>105</v>
      </c>
      <c r="K36" t="s">
        <v>106</v>
      </c>
      <c r="L36" t="s">
        <v>81</v>
      </c>
      <c r="M36" t="s">
        <v>79</v>
      </c>
      <c r="N36" t="s">
        <v>79</v>
      </c>
      <c r="O36" t="s">
        <v>79</v>
      </c>
      <c r="P36" t="s">
        <v>80</v>
      </c>
      <c r="Q36" t="s">
        <v>80</v>
      </c>
      <c r="R36" t="s">
        <v>81</v>
      </c>
      <c r="S36" t="s">
        <v>109</v>
      </c>
      <c r="T36" t="s">
        <v>80</v>
      </c>
      <c r="U36" t="s">
        <v>110</v>
      </c>
      <c r="V36" t="s">
        <v>83</v>
      </c>
      <c r="W36" t="s">
        <v>83</v>
      </c>
      <c r="X36" t="s">
        <v>83</v>
      </c>
      <c r="Y36" t="s">
        <v>83</v>
      </c>
      <c r="Z36" t="s">
        <v>84</v>
      </c>
      <c r="AE36" t="s">
        <v>78</v>
      </c>
      <c r="AF36" t="s">
        <v>118</v>
      </c>
      <c r="AJ36" t="s">
        <v>80</v>
      </c>
      <c r="AL36" t="s">
        <v>80</v>
      </c>
      <c r="AM36" t="s">
        <v>80</v>
      </c>
      <c r="AP36" t="s">
        <v>69</v>
      </c>
      <c r="AU36" t="s">
        <v>89</v>
      </c>
      <c r="AV36" t="s">
        <v>89</v>
      </c>
      <c r="AX36" t="s">
        <v>87</v>
      </c>
      <c r="AY36" t="s">
        <v>87</v>
      </c>
      <c r="AZ36" t="s">
        <v>87</v>
      </c>
      <c r="BA36" t="s">
        <v>89</v>
      </c>
      <c r="BB36" t="s">
        <v>89</v>
      </c>
      <c r="BC36" t="s">
        <v>89</v>
      </c>
      <c r="BD36" t="s">
        <v>89</v>
      </c>
      <c r="BE36" t="s">
        <v>88</v>
      </c>
      <c r="BF36" t="s">
        <v>69</v>
      </c>
      <c r="BG36" t="s">
        <v>89</v>
      </c>
      <c r="BH36" t="s">
        <v>87</v>
      </c>
      <c r="BI36" t="s">
        <v>89</v>
      </c>
      <c r="BJ36" t="s">
        <v>69</v>
      </c>
      <c r="BK36" t="s">
        <v>127</v>
      </c>
      <c r="BL36" t="s">
        <v>79</v>
      </c>
      <c r="BM36" t="s">
        <v>80</v>
      </c>
      <c r="BP36" t="s">
        <v>91</v>
      </c>
    </row>
    <row r="37" spans="1:68" ht="24.75" customHeight="1" x14ac:dyDescent="0.2">
      <c r="A37" t="s">
        <v>70</v>
      </c>
      <c r="B37" t="s">
        <v>71</v>
      </c>
      <c r="C37" t="s">
        <v>160</v>
      </c>
      <c r="D37" t="s">
        <v>73</v>
      </c>
      <c r="E37" t="s">
        <v>74</v>
      </c>
      <c r="F37" s="7" t="s">
        <v>93</v>
      </c>
      <c r="G37" t="s">
        <v>103</v>
      </c>
      <c r="H37" t="s">
        <v>95</v>
      </c>
      <c r="J37" t="s">
        <v>105</v>
      </c>
      <c r="K37" t="s">
        <v>106</v>
      </c>
      <c r="L37" t="s">
        <v>81</v>
      </c>
      <c r="M37" t="s">
        <v>80</v>
      </c>
      <c r="N37" t="s">
        <v>80</v>
      </c>
      <c r="O37" t="s">
        <v>79</v>
      </c>
      <c r="P37" t="s">
        <v>80</v>
      </c>
      <c r="Q37" t="s">
        <v>79</v>
      </c>
      <c r="S37" t="s">
        <v>99</v>
      </c>
      <c r="T37" t="s">
        <v>80</v>
      </c>
      <c r="U37" t="s">
        <v>83</v>
      </c>
      <c r="W37" t="s">
        <v>134</v>
      </c>
      <c r="Z37" t="s">
        <v>84</v>
      </c>
      <c r="AA37" t="s">
        <v>83</v>
      </c>
      <c r="AB37" t="s">
        <v>84</v>
      </c>
      <c r="AE37" t="s">
        <v>78</v>
      </c>
      <c r="AF37" t="s">
        <v>118</v>
      </c>
      <c r="AG37" t="s">
        <v>79</v>
      </c>
      <c r="AH37" t="s">
        <v>79</v>
      </c>
      <c r="AI37" t="s">
        <v>79</v>
      </c>
      <c r="AJ37" t="s">
        <v>79</v>
      </c>
      <c r="AK37" t="s">
        <v>80</v>
      </c>
      <c r="AL37" t="s">
        <v>79</v>
      </c>
      <c r="AM37" t="s">
        <v>80</v>
      </c>
      <c r="AN37" t="s">
        <v>69</v>
      </c>
      <c r="AO37" t="s">
        <v>87</v>
      </c>
      <c r="AP37" t="s">
        <v>87</v>
      </c>
      <c r="AQ37" t="s">
        <v>87</v>
      </c>
      <c r="AR37" t="s">
        <v>89</v>
      </c>
      <c r="AS37" t="s">
        <v>89</v>
      </c>
      <c r="AT37" t="s">
        <v>87</v>
      </c>
      <c r="AU37" t="s">
        <v>89</v>
      </c>
      <c r="AV37" t="s">
        <v>89</v>
      </c>
      <c r="AW37" t="s">
        <v>87</v>
      </c>
      <c r="AX37" t="s">
        <v>89</v>
      </c>
      <c r="AY37" t="s">
        <v>69</v>
      </c>
      <c r="AZ37" t="s">
        <v>89</v>
      </c>
      <c r="BA37" t="s">
        <v>69</v>
      </c>
      <c r="BB37" t="s">
        <v>87</v>
      </c>
      <c r="BC37" t="s">
        <v>89</v>
      </c>
      <c r="BD37" t="s">
        <v>87</v>
      </c>
      <c r="BE37" t="s">
        <v>87</v>
      </c>
      <c r="BF37" t="s">
        <v>87</v>
      </c>
      <c r="BG37" t="s">
        <v>87</v>
      </c>
      <c r="BH37" t="s">
        <v>89</v>
      </c>
      <c r="BI37" t="s">
        <v>87</v>
      </c>
      <c r="BJ37" t="s">
        <v>87</v>
      </c>
      <c r="BK37" t="s">
        <v>127</v>
      </c>
      <c r="BL37" t="s">
        <v>79</v>
      </c>
      <c r="BM37" t="s">
        <v>80</v>
      </c>
      <c r="BN37" t="s">
        <v>80</v>
      </c>
      <c r="BP37" t="s">
        <v>140</v>
      </c>
    </row>
    <row r="38" spans="1:68" ht="24.75" customHeight="1" x14ac:dyDescent="0.2">
      <c r="A38" t="s">
        <v>70</v>
      </c>
      <c r="B38" t="s">
        <v>71</v>
      </c>
      <c r="C38" t="s">
        <v>160</v>
      </c>
      <c r="D38" t="s">
        <v>92</v>
      </c>
      <c r="E38" t="s">
        <v>166</v>
      </c>
      <c r="F38" t="s">
        <v>170</v>
      </c>
      <c r="G38" t="s">
        <v>112</v>
      </c>
      <c r="H38" t="s">
        <v>95</v>
      </c>
      <c r="M38" t="s">
        <v>79</v>
      </c>
      <c r="N38" t="s">
        <v>79</v>
      </c>
      <c r="O38" t="s">
        <v>79</v>
      </c>
      <c r="P38" t="s">
        <v>79</v>
      </c>
      <c r="Q38" t="s">
        <v>79</v>
      </c>
      <c r="R38" t="s">
        <v>81</v>
      </c>
      <c r="S38" t="s">
        <v>82</v>
      </c>
      <c r="T38" t="s">
        <v>79</v>
      </c>
      <c r="U38" t="s">
        <v>110</v>
      </c>
      <c r="V38" t="s">
        <v>83</v>
      </c>
      <c r="W38" t="s">
        <v>83</v>
      </c>
      <c r="X38" t="s">
        <v>83</v>
      </c>
      <c r="Y38" t="s">
        <v>83</v>
      </c>
      <c r="Z38" t="s">
        <v>84</v>
      </c>
      <c r="AA38" t="s">
        <v>84</v>
      </c>
      <c r="AB38" t="s">
        <v>83</v>
      </c>
      <c r="AE38" t="s">
        <v>81</v>
      </c>
      <c r="AF38" t="s">
        <v>111</v>
      </c>
      <c r="AG38" t="s">
        <v>80</v>
      </c>
      <c r="AH38" t="s">
        <v>80</v>
      </c>
      <c r="AI38" t="s">
        <v>80</v>
      </c>
      <c r="AJ38" t="s">
        <v>80</v>
      </c>
      <c r="AK38" t="s">
        <v>80</v>
      </c>
      <c r="AL38" t="s">
        <v>80</v>
      </c>
      <c r="AM38" t="s">
        <v>80</v>
      </c>
      <c r="AN38" t="s">
        <v>87</v>
      </c>
      <c r="AO38" t="s">
        <v>88</v>
      </c>
      <c r="AP38" t="s">
        <v>88</v>
      </c>
      <c r="AQ38" t="s">
        <v>87</v>
      </c>
      <c r="AR38" t="s">
        <v>87</v>
      </c>
      <c r="AS38" t="s">
        <v>88</v>
      </c>
      <c r="AT38" t="s">
        <v>88</v>
      </c>
      <c r="AU38" t="s">
        <v>88</v>
      </c>
      <c r="AV38" t="s">
        <v>88</v>
      </c>
      <c r="AW38" t="s">
        <v>88</v>
      </c>
      <c r="AX38" t="s">
        <v>88</v>
      </c>
      <c r="AY38" t="s">
        <v>88</v>
      </c>
      <c r="AZ38" t="s">
        <v>88</v>
      </c>
      <c r="BA38" t="s">
        <v>88</v>
      </c>
      <c r="BB38" t="s">
        <v>88</v>
      </c>
      <c r="BC38" t="s">
        <v>88</v>
      </c>
      <c r="BD38" t="s">
        <v>88</v>
      </c>
      <c r="BE38" t="s">
        <v>88</v>
      </c>
      <c r="BF38" t="s">
        <v>88</v>
      </c>
      <c r="BG38" t="s">
        <v>88</v>
      </c>
      <c r="BH38" t="s">
        <v>88</v>
      </c>
      <c r="BI38" t="s">
        <v>88</v>
      </c>
      <c r="BJ38" t="s">
        <v>88</v>
      </c>
      <c r="BK38" t="s">
        <v>90</v>
      </c>
      <c r="BL38" t="s">
        <v>80</v>
      </c>
      <c r="BM38" t="s">
        <v>80</v>
      </c>
      <c r="BN38" t="s">
        <v>80</v>
      </c>
      <c r="BP38" t="s">
        <v>130</v>
      </c>
    </row>
    <row r="39" spans="1:68" ht="24.75" customHeight="1" x14ac:dyDescent="0.2">
      <c r="A39" t="s">
        <v>70</v>
      </c>
      <c r="B39" t="s">
        <v>71</v>
      </c>
      <c r="C39" t="s">
        <v>160</v>
      </c>
      <c r="D39" t="s">
        <v>92</v>
      </c>
      <c r="E39" t="s">
        <v>166</v>
      </c>
      <c r="F39" t="s">
        <v>136</v>
      </c>
      <c r="G39" t="s">
        <v>112</v>
      </c>
      <c r="H39" t="s">
        <v>95</v>
      </c>
      <c r="J39" t="s">
        <v>76</v>
      </c>
      <c r="K39" t="s">
        <v>87</v>
      </c>
      <c r="L39" t="s">
        <v>107</v>
      </c>
      <c r="M39" t="s">
        <v>80</v>
      </c>
      <c r="N39" t="s">
        <v>80</v>
      </c>
      <c r="O39" t="s">
        <v>80</v>
      </c>
      <c r="P39" t="s">
        <v>80</v>
      </c>
      <c r="Q39" t="s">
        <v>80</v>
      </c>
      <c r="R39" t="s">
        <v>98</v>
      </c>
      <c r="S39" t="s">
        <v>109</v>
      </c>
      <c r="T39" t="s">
        <v>113</v>
      </c>
      <c r="U39" t="s">
        <v>110</v>
      </c>
      <c r="V39" t="s">
        <v>83</v>
      </c>
      <c r="W39" t="s">
        <v>83</v>
      </c>
      <c r="X39" t="s">
        <v>83</v>
      </c>
      <c r="Y39" t="s">
        <v>83</v>
      </c>
      <c r="Z39" t="s">
        <v>85</v>
      </c>
      <c r="AA39" t="s">
        <v>85</v>
      </c>
      <c r="AB39" t="s">
        <v>83</v>
      </c>
      <c r="AE39" t="s">
        <v>81</v>
      </c>
      <c r="AF39" t="s">
        <v>111</v>
      </c>
      <c r="AG39" t="s">
        <v>80</v>
      </c>
      <c r="AH39" t="s">
        <v>80</v>
      </c>
      <c r="AI39" t="s">
        <v>80</v>
      </c>
      <c r="AJ39" t="s">
        <v>80</v>
      </c>
      <c r="AK39" t="s">
        <v>80</v>
      </c>
      <c r="AL39" t="s">
        <v>80</v>
      </c>
      <c r="AM39" t="s">
        <v>80</v>
      </c>
      <c r="AN39" t="s">
        <v>88</v>
      </c>
      <c r="AO39" t="s">
        <v>88</v>
      </c>
      <c r="AP39" t="s">
        <v>88</v>
      </c>
      <c r="AQ39" t="s">
        <v>87</v>
      </c>
      <c r="AR39" t="s">
        <v>87</v>
      </c>
      <c r="AS39" t="s">
        <v>87</v>
      </c>
      <c r="AT39" t="s">
        <v>87</v>
      </c>
      <c r="AU39" t="s">
        <v>87</v>
      </c>
      <c r="AV39" t="s">
        <v>87</v>
      </c>
      <c r="AW39" t="s">
        <v>87</v>
      </c>
      <c r="AX39" t="s">
        <v>88</v>
      </c>
      <c r="AY39" t="s">
        <v>88</v>
      </c>
      <c r="AZ39" t="s">
        <v>88</v>
      </c>
      <c r="BA39" t="s">
        <v>88</v>
      </c>
      <c r="BB39" t="s">
        <v>88</v>
      </c>
      <c r="BC39" t="s">
        <v>88</v>
      </c>
      <c r="BD39" t="s">
        <v>88</v>
      </c>
      <c r="BE39" t="s">
        <v>88</v>
      </c>
      <c r="BF39" t="s">
        <v>88</v>
      </c>
      <c r="BG39" t="s">
        <v>88</v>
      </c>
      <c r="BH39" t="s">
        <v>88</v>
      </c>
      <c r="BI39" t="s">
        <v>87</v>
      </c>
      <c r="BJ39" t="s">
        <v>88</v>
      </c>
      <c r="BK39" t="s">
        <v>90</v>
      </c>
      <c r="BL39" t="s">
        <v>80</v>
      </c>
      <c r="BM39" t="s">
        <v>80</v>
      </c>
      <c r="BN39" t="s">
        <v>80</v>
      </c>
      <c r="BP39" t="s">
        <v>130</v>
      </c>
    </row>
    <row r="40" spans="1:68" ht="24.75" customHeight="1" x14ac:dyDescent="0.2">
      <c r="A40" t="s">
        <v>70</v>
      </c>
      <c r="B40" t="s">
        <v>137</v>
      </c>
      <c r="C40" t="s">
        <v>160</v>
      </c>
      <c r="D40" t="s">
        <v>92</v>
      </c>
      <c r="E40" t="s">
        <v>167</v>
      </c>
      <c r="F40" t="s">
        <v>136</v>
      </c>
      <c r="G40" t="s">
        <v>112</v>
      </c>
      <c r="H40" t="s">
        <v>142</v>
      </c>
      <c r="J40" t="s">
        <v>105</v>
      </c>
      <c r="K40" t="s">
        <v>125</v>
      </c>
      <c r="L40" t="s">
        <v>81</v>
      </c>
      <c r="M40" t="s">
        <v>80</v>
      </c>
      <c r="N40" t="s">
        <v>80</v>
      </c>
      <c r="O40" t="s">
        <v>80</v>
      </c>
      <c r="P40" t="s">
        <v>80</v>
      </c>
      <c r="Q40" t="s">
        <v>80</v>
      </c>
      <c r="R40" t="s">
        <v>81</v>
      </c>
      <c r="S40" t="s">
        <v>109</v>
      </c>
      <c r="T40" t="s">
        <v>79</v>
      </c>
      <c r="U40" t="s">
        <v>81</v>
      </c>
      <c r="V40" t="s">
        <v>83</v>
      </c>
      <c r="W40" t="s">
        <v>83</v>
      </c>
      <c r="X40" t="s">
        <v>83</v>
      </c>
      <c r="Y40" t="s">
        <v>83</v>
      </c>
      <c r="Z40" t="s">
        <v>83</v>
      </c>
      <c r="AF40" t="s">
        <v>111</v>
      </c>
      <c r="AG40" t="s">
        <v>80</v>
      </c>
      <c r="AH40" t="s">
        <v>80</v>
      </c>
      <c r="AI40" t="s">
        <v>80</v>
      </c>
      <c r="AJ40" t="s">
        <v>80</v>
      </c>
      <c r="AK40" t="s">
        <v>80</v>
      </c>
      <c r="AL40" t="s">
        <v>80</v>
      </c>
      <c r="AM40" t="s">
        <v>80</v>
      </c>
      <c r="AN40" t="s">
        <v>88</v>
      </c>
      <c r="AO40" t="s">
        <v>88</v>
      </c>
      <c r="AP40" t="s">
        <v>88</v>
      </c>
      <c r="AQ40" t="s">
        <v>88</v>
      </c>
      <c r="AR40" t="s">
        <v>87</v>
      </c>
      <c r="AS40" t="s">
        <v>87</v>
      </c>
      <c r="AT40" t="s">
        <v>88</v>
      </c>
      <c r="AV40" t="s">
        <v>88</v>
      </c>
      <c r="AW40" t="s">
        <v>88</v>
      </c>
      <c r="AX40" t="s">
        <v>88</v>
      </c>
      <c r="AY40" t="s">
        <v>88</v>
      </c>
      <c r="AZ40" t="s">
        <v>88</v>
      </c>
      <c r="BA40" t="s">
        <v>88</v>
      </c>
      <c r="BB40" t="s">
        <v>88</v>
      </c>
      <c r="BC40" t="s">
        <v>88</v>
      </c>
      <c r="BD40" t="s">
        <v>88</v>
      </c>
      <c r="BE40" t="s">
        <v>88</v>
      </c>
      <c r="BF40" t="s">
        <v>88</v>
      </c>
      <c r="BG40" t="s">
        <v>69</v>
      </c>
      <c r="BH40" t="s">
        <v>88</v>
      </c>
      <c r="BI40" t="s">
        <v>87</v>
      </c>
      <c r="BJ40" t="s">
        <v>88</v>
      </c>
      <c r="BK40" t="s">
        <v>90</v>
      </c>
      <c r="BL40" t="s">
        <v>80</v>
      </c>
      <c r="BM40" t="s">
        <v>80</v>
      </c>
      <c r="BN40" t="s">
        <v>80</v>
      </c>
      <c r="BP40" t="s">
        <v>114</v>
      </c>
    </row>
    <row r="41" spans="1:68" ht="24.75" customHeight="1" x14ac:dyDescent="0.2">
      <c r="A41" t="s">
        <v>70</v>
      </c>
      <c r="B41" t="s">
        <v>71</v>
      </c>
      <c r="C41" t="s">
        <v>160</v>
      </c>
      <c r="D41" t="s">
        <v>92</v>
      </c>
      <c r="E41" t="s">
        <v>168</v>
      </c>
      <c r="F41" t="s">
        <v>102</v>
      </c>
      <c r="G41" t="s">
        <v>132</v>
      </c>
      <c r="H41" t="s">
        <v>122</v>
      </c>
      <c r="J41" t="s">
        <v>105</v>
      </c>
      <c r="K41" t="s">
        <v>123</v>
      </c>
      <c r="L41" t="s">
        <v>97</v>
      </c>
      <c r="M41" t="s">
        <v>80</v>
      </c>
      <c r="N41" t="s">
        <v>80</v>
      </c>
      <c r="O41" t="s">
        <v>79</v>
      </c>
      <c r="P41" t="s">
        <v>80</v>
      </c>
      <c r="Q41" t="s">
        <v>80</v>
      </c>
      <c r="R41" t="s">
        <v>108</v>
      </c>
      <c r="S41" t="s">
        <v>82</v>
      </c>
      <c r="T41" t="s">
        <v>79</v>
      </c>
      <c r="U41" t="s">
        <v>81</v>
      </c>
      <c r="V41" t="s">
        <v>83</v>
      </c>
      <c r="W41" t="s">
        <v>83</v>
      </c>
      <c r="X41" t="s">
        <v>83</v>
      </c>
      <c r="Y41" t="s">
        <v>83</v>
      </c>
      <c r="Z41" t="s">
        <v>100</v>
      </c>
      <c r="AA41" t="s">
        <v>85</v>
      </c>
      <c r="AB41" t="s">
        <v>83</v>
      </c>
      <c r="AE41" t="s">
        <v>78</v>
      </c>
      <c r="AF41" t="s">
        <v>86</v>
      </c>
      <c r="AG41" t="s">
        <v>80</v>
      </c>
      <c r="AH41" t="s">
        <v>80</v>
      </c>
      <c r="AI41" t="s">
        <v>80</v>
      </c>
      <c r="AJ41" t="s">
        <v>80</v>
      </c>
      <c r="AK41" t="s">
        <v>80</v>
      </c>
      <c r="AL41" t="s">
        <v>80</v>
      </c>
      <c r="AM41" t="s">
        <v>80</v>
      </c>
      <c r="AN41" t="s">
        <v>88</v>
      </c>
      <c r="AO41" t="s">
        <v>88</v>
      </c>
      <c r="AP41" t="s">
        <v>88</v>
      </c>
      <c r="AQ41" t="s">
        <v>87</v>
      </c>
      <c r="AR41" t="s">
        <v>87</v>
      </c>
      <c r="AS41" t="s">
        <v>88</v>
      </c>
      <c r="AT41" t="s">
        <v>88</v>
      </c>
      <c r="AU41" t="s">
        <v>88</v>
      </c>
      <c r="AV41" t="s">
        <v>87</v>
      </c>
      <c r="AW41" t="s">
        <v>88</v>
      </c>
      <c r="AX41" t="s">
        <v>88</v>
      </c>
      <c r="AY41" t="s">
        <v>88</v>
      </c>
      <c r="AZ41" t="s">
        <v>88</v>
      </c>
      <c r="BA41" t="s">
        <v>88</v>
      </c>
      <c r="BB41" t="s">
        <v>88</v>
      </c>
      <c r="BC41" t="s">
        <v>88</v>
      </c>
      <c r="BD41" t="s">
        <v>88</v>
      </c>
      <c r="BE41" t="s">
        <v>88</v>
      </c>
      <c r="BF41" t="s">
        <v>88</v>
      </c>
      <c r="BG41" t="s">
        <v>89</v>
      </c>
      <c r="BH41" t="s">
        <v>88</v>
      </c>
      <c r="BI41" t="s">
        <v>89</v>
      </c>
      <c r="BJ41" t="s">
        <v>69</v>
      </c>
      <c r="BK41" t="s">
        <v>90</v>
      </c>
      <c r="BL41" t="s">
        <v>80</v>
      </c>
      <c r="BM41" t="s">
        <v>80</v>
      </c>
      <c r="BN41" t="s">
        <v>79</v>
      </c>
      <c r="BP41" t="s">
        <v>130</v>
      </c>
    </row>
    <row r="42" spans="1:68" ht="24.75" customHeight="1" x14ac:dyDescent="0.2">
      <c r="A42" t="s">
        <v>70</v>
      </c>
      <c r="B42" t="s">
        <v>71</v>
      </c>
      <c r="C42" t="s">
        <v>160</v>
      </c>
      <c r="D42" t="s">
        <v>92</v>
      </c>
      <c r="E42" t="s">
        <v>168</v>
      </c>
      <c r="F42" t="s">
        <v>102</v>
      </c>
      <c r="G42" t="s">
        <v>132</v>
      </c>
      <c r="H42" t="s">
        <v>122</v>
      </c>
      <c r="J42" t="s">
        <v>105</v>
      </c>
      <c r="K42" t="s">
        <v>123</v>
      </c>
      <c r="L42" t="s">
        <v>97</v>
      </c>
      <c r="M42" t="s">
        <v>80</v>
      </c>
      <c r="N42" t="s">
        <v>80</v>
      </c>
      <c r="O42" t="s">
        <v>79</v>
      </c>
      <c r="P42" t="s">
        <v>80</v>
      </c>
      <c r="Q42" t="s">
        <v>80</v>
      </c>
      <c r="R42" t="s">
        <v>108</v>
      </c>
      <c r="S42" t="s">
        <v>82</v>
      </c>
      <c r="T42" t="s">
        <v>79</v>
      </c>
      <c r="U42" t="s">
        <v>81</v>
      </c>
      <c r="V42" t="s">
        <v>83</v>
      </c>
      <c r="W42" t="s">
        <v>83</v>
      </c>
      <c r="X42" t="s">
        <v>83</v>
      </c>
      <c r="Y42" t="s">
        <v>83</v>
      </c>
      <c r="Z42" t="s">
        <v>100</v>
      </c>
      <c r="AA42" t="s">
        <v>85</v>
      </c>
      <c r="AB42" t="s">
        <v>83</v>
      </c>
      <c r="AE42" t="s">
        <v>78</v>
      </c>
      <c r="AF42" t="s">
        <v>86</v>
      </c>
      <c r="AG42" t="s">
        <v>80</v>
      </c>
      <c r="AH42" t="s">
        <v>80</v>
      </c>
      <c r="AI42" t="s">
        <v>80</v>
      </c>
      <c r="AJ42" t="s">
        <v>80</v>
      </c>
      <c r="AK42" t="s">
        <v>80</v>
      </c>
      <c r="AL42" t="s">
        <v>80</v>
      </c>
      <c r="AM42" t="s">
        <v>80</v>
      </c>
      <c r="AN42" t="s">
        <v>88</v>
      </c>
      <c r="AO42" t="s">
        <v>88</v>
      </c>
      <c r="AP42" t="s">
        <v>88</v>
      </c>
      <c r="AQ42" t="s">
        <v>87</v>
      </c>
      <c r="AR42" t="s">
        <v>87</v>
      </c>
      <c r="AS42" t="s">
        <v>88</v>
      </c>
      <c r="AT42" t="s">
        <v>88</v>
      </c>
      <c r="AU42" t="s">
        <v>88</v>
      </c>
      <c r="AV42" t="s">
        <v>87</v>
      </c>
      <c r="AW42" t="s">
        <v>88</v>
      </c>
      <c r="AX42" t="s">
        <v>88</v>
      </c>
      <c r="AY42" t="s">
        <v>88</v>
      </c>
      <c r="AZ42" t="s">
        <v>88</v>
      </c>
      <c r="BA42" t="s">
        <v>88</v>
      </c>
      <c r="BB42" t="s">
        <v>88</v>
      </c>
      <c r="BC42" t="s">
        <v>88</v>
      </c>
      <c r="BD42" t="s">
        <v>88</v>
      </c>
      <c r="BE42" t="s">
        <v>88</v>
      </c>
      <c r="BF42" t="s">
        <v>88</v>
      </c>
      <c r="BG42" t="s">
        <v>89</v>
      </c>
      <c r="BH42" t="s">
        <v>88</v>
      </c>
      <c r="BI42" t="s">
        <v>89</v>
      </c>
      <c r="BJ42" t="s">
        <v>69</v>
      </c>
      <c r="BK42" t="s">
        <v>90</v>
      </c>
      <c r="BL42" t="s">
        <v>80</v>
      </c>
      <c r="BM42" t="s">
        <v>80</v>
      </c>
      <c r="BN42" t="s">
        <v>79</v>
      </c>
      <c r="BP42" t="s">
        <v>130</v>
      </c>
    </row>
    <row r="43" spans="1:68" ht="24.75" customHeight="1" x14ac:dyDescent="0.2">
      <c r="A43" t="s">
        <v>70</v>
      </c>
      <c r="B43" t="s">
        <v>71</v>
      </c>
      <c r="C43" t="s">
        <v>160</v>
      </c>
      <c r="D43" t="s">
        <v>92</v>
      </c>
      <c r="E43" t="s">
        <v>168</v>
      </c>
      <c r="F43" t="s">
        <v>102</v>
      </c>
      <c r="G43" t="s">
        <v>132</v>
      </c>
      <c r="H43" t="s">
        <v>122</v>
      </c>
      <c r="J43" t="s">
        <v>105</v>
      </c>
      <c r="K43" t="s">
        <v>123</v>
      </c>
      <c r="L43" t="s">
        <v>97</v>
      </c>
      <c r="M43" t="s">
        <v>80</v>
      </c>
      <c r="N43" t="s">
        <v>80</v>
      </c>
      <c r="O43" t="s">
        <v>79</v>
      </c>
      <c r="P43" t="s">
        <v>80</v>
      </c>
      <c r="Q43" t="s">
        <v>80</v>
      </c>
      <c r="R43" t="s">
        <v>108</v>
      </c>
      <c r="S43" t="s">
        <v>82</v>
      </c>
      <c r="T43" t="s">
        <v>79</v>
      </c>
      <c r="U43" t="s">
        <v>81</v>
      </c>
      <c r="V43" t="s">
        <v>83</v>
      </c>
      <c r="W43" t="s">
        <v>83</v>
      </c>
      <c r="X43" t="s">
        <v>83</v>
      </c>
      <c r="Y43" t="s">
        <v>83</v>
      </c>
      <c r="Z43" t="s">
        <v>100</v>
      </c>
      <c r="AA43" t="s">
        <v>85</v>
      </c>
      <c r="AB43" t="s">
        <v>83</v>
      </c>
      <c r="AE43" t="s">
        <v>78</v>
      </c>
      <c r="AF43" t="s">
        <v>86</v>
      </c>
      <c r="AG43" t="s">
        <v>80</v>
      </c>
      <c r="AH43" t="s">
        <v>80</v>
      </c>
      <c r="AI43" t="s">
        <v>80</v>
      </c>
      <c r="AJ43" t="s">
        <v>80</v>
      </c>
      <c r="AK43" t="s">
        <v>80</v>
      </c>
      <c r="AL43" t="s">
        <v>80</v>
      </c>
      <c r="AM43" t="s">
        <v>80</v>
      </c>
      <c r="AN43" t="s">
        <v>88</v>
      </c>
      <c r="AO43" t="s">
        <v>88</v>
      </c>
      <c r="AP43" t="s">
        <v>88</v>
      </c>
      <c r="AQ43" t="s">
        <v>87</v>
      </c>
      <c r="AR43" t="s">
        <v>87</v>
      </c>
      <c r="AS43" t="s">
        <v>88</v>
      </c>
      <c r="AT43" t="s">
        <v>88</v>
      </c>
      <c r="AU43" t="s">
        <v>88</v>
      </c>
      <c r="AV43" t="s">
        <v>87</v>
      </c>
      <c r="AW43" t="s">
        <v>88</v>
      </c>
      <c r="AX43" t="s">
        <v>88</v>
      </c>
      <c r="AY43" t="s">
        <v>88</v>
      </c>
      <c r="AZ43" t="s">
        <v>88</v>
      </c>
      <c r="BA43" t="s">
        <v>88</v>
      </c>
      <c r="BB43" t="s">
        <v>88</v>
      </c>
      <c r="BC43" t="s">
        <v>88</v>
      </c>
      <c r="BD43" t="s">
        <v>88</v>
      </c>
      <c r="BE43" t="s">
        <v>88</v>
      </c>
      <c r="BF43" t="s">
        <v>88</v>
      </c>
      <c r="BG43" t="s">
        <v>89</v>
      </c>
      <c r="BH43" t="s">
        <v>88</v>
      </c>
      <c r="BI43" t="s">
        <v>89</v>
      </c>
      <c r="BJ43" t="s">
        <v>69</v>
      </c>
      <c r="BK43" t="s">
        <v>90</v>
      </c>
      <c r="BL43" t="s">
        <v>80</v>
      </c>
      <c r="BM43" t="s">
        <v>80</v>
      </c>
      <c r="BN43" t="s">
        <v>79</v>
      </c>
      <c r="BP43" t="s">
        <v>130</v>
      </c>
    </row>
    <row r="44" spans="1:68" ht="24.75" customHeight="1" x14ac:dyDescent="0.2">
      <c r="A44" t="s">
        <v>70</v>
      </c>
      <c r="B44" t="s">
        <v>71</v>
      </c>
      <c r="C44" t="s">
        <v>160</v>
      </c>
      <c r="D44" t="s">
        <v>73</v>
      </c>
      <c r="E44" t="s">
        <v>74</v>
      </c>
      <c r="F44" t="s">
        <v>136</v>
      </c>
      <c r="G44" t="s">
        <v>94</v>
      </c>
      <c r="H44" t="s">
        <v>75</v>
      </c>
      <c r="J44" t="s">
        <v>76</v>
      </c>
      <c r="K44" t="s">
        <v>106</v>
      </c>
      <c r="L44" t="s">
        <v>107</v>
      </c>
      <c r="M44" t="s">
        <v>79</v>
      </c>
      <c r="N44" t="s">
        <v>79</v>
      </c>
      <c r="O44" t="s">
        <v>79</v>
      </c>
      <c r="P44" t="s">
        <v>79</v>
      </c>
      <c r="Q44" t="s">
        <v>79</v>
      </c>
      <c r="R44" t="s">
        <v>108</v>
      </c>
      <c r="S44" t="s">
        <v>82</v>
      </c>
      <c r="T44" t="s">
        <v>79</v>
      </c>
      <c r="U44" t="s">
        <v>110</v>
      </c>
      <c r="W44" t="s">
        <v>134</v>
      </c>
      <c r="Z44" t="s">
        <v>84</v>
      </c>
      <c r="AE44" t="s">
        <v>107</v>
      </c>
      <c r="AF44" t="s">
        <v>86</v>
      </c>
      <c r="AG44" t="s">
        <v>80</v>
      </c>
      <c r="AH44" t="s">
        <v>80</v>
      </c>
      <c r="AI44" t="s">
        <v>80</v>
      </c>
      <c r="AJ44" t="s">
        <v>80</v>
      </c>
      <c r="AK44" t="s">
        <v>80</v>
      </c>
      <c r="AL44" t="s">
        <v>79</v>
      </c>
      <c r="AM44" t="s">
        <v>80</v>
      </c>
      <c r="AN44" t="s">
        <v>87</v>
      </c>
      <c r="AO44" t="s">
        <v>87</v>
      </c>
      <c r="AP44" t="s">
        <v>87</v>
      </c>
      <c r="AQ44" t="s">
        <v>87</v>
      </c>
      <c r="AR44" t="s">
        <v>87</v>
      </c>
      <c r="AS44" t="s">
        <v>89</v>
      </c>
      <c r="AT44" t="s">
        <v>87</v>
      </c>
      <c r="AU44" t="s">
        <v>87</v>
      </c>
      <c r="AV44" t="s">
        <v>87</v>
      </c>
      <c r="AW44" t="s">
        <v>88</v>
      </c>
      <c r="AY44" t="s">
        <v>87</v>
      </c>
      <c r="AZ44" t="s">
        <v>87</v>
      </c>
      <c r="BA44" t="s">
        <v>89</v>
      </c>
      <c r="BB44" t="s">
        <v>87</v>
      </c>
      <c r="BC44" t="s">
        <v>87</v>
      </c>
      <c r="BD44" t="s">
        <v>87</v>
      </c>
      <c r="BE44" t="s">
        <v>87</v>
      </c>
      <c r="BF44" t="s">
        <v>89</v>
      </c>
      <c r="BG44" t="s">
        <v>87</v>
      </c>
      <c r="BH44" t="s">
        <v>87</v>
      </c>
      <c r="BI44" t="s">
        <v>89</v>
      </c>
      <c r="BJ44" t="s">
        <v>89</v>
      </c>
      <c r="BK44" t="s">
        <v>90</v>
      </c>
      <c r="BL44" t="s">
        <v>80</v>
      </c>
      <c r="BM44" t="s">
        <v>80</v>
      </c>
      <c r="BN44" t="s">
        <v>80</v>
      </c>
      <c r="BP44" t="s">
        <v>114</v>
      </c>
    </row>
    <row r="45" spans="1:68" ht="24.75" customHeight="1" x14ac:dyDescent="0.2">
      <c r="A45" t="s">
        <v>70</v>
      </c>
      <c r="B45" t="s">
        <v>71</v>
      </c>
      <c r="C45" t="s">
        <v>160</v>
      </c>
      <c r="D45" t="s">
        <v>92</v>
      </c>
      <c r="E45" t="s">
        <v>169</v>
      </c>
      <c r="F45" t="s">
        <v>170</v>
      </c>
      <c r="G45" t="s">
        <v>112</v>
      </c>
      <c r="H45" t="s">
        <v>118</v>
      </c>
      <c r="I45" t="s">
        <v>171</v>
      </c>
      <c r="J45" t="s">
        <v>105</v>
      </c>
      <c r="K45" t="s">
        <v>125</v>
      </c>
      <c r="L45" t="s">
        <v>107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  <c r="R45" t="s">
        <v>108</v>
      </c>
      <c r="S45" t="s">
        <v>82</v>
      </c>
      <c r="T45" t="s">
        <v>79</v>
      </c>
      <c r="U45" t="s">
        <v>81</v>
      </c>
      <c r="V45" t="s">
        <v>83</v>
      </c>
      <c r="W45" t="s">
        <v>83</v>
      </c>
      <c r="X45" t="s">
        <v>83</v>
      </c>
      <c r="Y45" t="s">
        <v>83</v>
      </c>
      <c r="Z45" t="s">
        <v>84</v>
      </c>
      <c r="AB45" t="s">
        <v>84</v>
      </c>
      <c r="AE45" t="s">
        <v>81</v>
      </c>
      <c r="AF45" t="s">
        <v>111</v>
      </c>
      <c r="AG45" t="s">
        <v>79</v>
      </c>
      <c r="AH45" t="s">
        <v>80</v>
      </c>
      <c r="AI45" t="s">
        <v>80</v>
      </c>
      <c r="AJ45" t="s">
        <v>80</v>
      </c>
      <c r="AK45" t="s">
        <v>80</v>
      </c>
      <c r="AL45" t="s">
        <v>80</v>
      </c>
      <c r="AM45" t="s">
        <v>80</v>
      </c>
      <c r="AN45" t="s">
        <v>87</v>
      </c>
      <c r="AO45" t="s">
        <v>87</v>
      </c>
      <c r="AP45" t="s">
        <v>87</v>
      </c>
      <c r="AQ45" t="s">
        <v>87</v>
      </c>
      <c r="AR45" t="s">
        <v>87</v>
      </c>
      <c r="AS45" t="s">
        <v>87</v>
      </c>
      <c r="AT45" t="s">
        <v>87</v>
      </c>
      <c r="AU45" t="s">
        <v>87</v>
      </c>
      <c r="AV45" t="s">
        <v>87</v>
      </c>
      <c r="AW45" t="s">
        <v>87</v>
      </c>
      <c r="AX45" t="s">
        <v>88</v>
      </c>
      <c r="AY45" t="s">
        <v>88</v>
      </c>
      <c r="AZ45" t="s">
        <v>88</v>
      </c>
      <c r="BA45" t="s">
        <v>88</v>
      </c>
      <c r="BB45" t="s">
        <v>87</v>
      </c>
      <c r="BC45" t="s">
        <v>88</v>
      </c>
      <c r="BD45" t="s">
        <v>88</v>
      </c>
      <c r="BE45" t="s">
        <v>88</v>
      </c>
      <c r="BF45" t="s">
        <v>88</v>
      </c>
      <c r="BG45" t="s">
        <v>88</v>
      </c>
      <c r="BH45" t="s">
        <v>89</v>
      </c>
      <c r="BK45" t="s">
        <v>90</v>
      </c>
      <c r="BL45" t="s">
        <v>80</v>
      </c>
      <c r="BM45" t="s">
        <v>80</v>
      </c>
      <c r="BN45" t="s">
        <v>80</v>
      </c>
      <c r="BP45" t="s">
        <v>130</v>
      </c>
    </row>
    <row r="46" spans="1:68" ht="24.75" customHeight="1" x14ac:dyDescent="0.2">
      <c r="A46" t="s">
        <v>70</v>
      </c>
      <c r="B46" t="s">
        <v>71</v>
      </c>
      <c r="C46" t="s">
        <v>160</v>
      </c>
      <c r="D46" t="s">
        <v>92</v>
      </c>
      <c r="E46" t="s">
        <v>74</v>
      </c>
      <c r="F46" t="s">
        <v>102</v>
      </c>
      <c r="G46" t="s">
        <v>132</v>
      </c>
      <c r="H46" t="s">
        <v>142</v>
      </c>
      <c r="J46" t="s">
        <v>105</v>
      </c>
      <c r="K46" t="s">
        <v>125</v>
      </c>
      <c r="L46" t="s">
        <v>107</v>
      </c>
      <c r="M46" t="s">
        <v>79</v>
      </c>
      <c r="N46" t="s">
        <v>79</v>
      </c>
      <c r="O46" t="s">
        <v>79</v>
      </c>
      <c r="P46" t="s">
        <v>79</v>
      </c>
      <c r="Q46" t="s">
        <v>79</v>
      </c>
      <c r="R46" t="s">
        <v>97</v>
      </c>
      <c r="S46" t="s">
        <v>109</v>
      </c>
      <c r="T46" t="s">
        <v>79</v>
      </c>
      <c r="U46" t="s">
        <v>110</v>
      </c>
      <c r="V46" t="s">
        <v>83</v>
      </c>
      <c r="Z46" t="s">
        <v>84</v>
      </c>
      <c r="AE46" t="s">
        <v>78</v>
      </c>
      <c r="AF46" t="s">
        <v>86</v>
      </c>
      <c r="AJ46" t="s">
        <v>80</v>
      </c>
      <c r="AL46" t="s">
        <v>79</v>
      </c>
      <c r="AN46" t="s">
        <v>89</v>
      </c>
      <c r="AO46" t="s">
        <v>89</v>
      </c>
      <c r="AP46" t="s">
        <v>89</v>
      </c>
      <c r="AQ46" t="s">
        <v>89</v>
      </c>
      <c r="AR46" t="s">
        <v>69</v>
      </c>
      <c r="AS46" t="s">
        <v>69</v>
      </c>
      <c r="AT46" t="s">
        <v>89</v>
      </c>
      <c r="AU46" t="s">
        <v>89</v>
      </c>
      <c r="AV46" t="s">
        <v>89</v>
      </c>
      <c r="AW46" t="s">
        <v>89</v>
      </c>
      <c r="AX46" t="s">
        <v>89</v>
      </c>
      <c r="AY46" t="s">
        <v>89</v>
      </c>
      <c r="AZ46" t="s">
        <v>87</v>
      </c>
      <c r="BA46" t="s">
        <v>87</v>
      </c>
      <c r="BB46" t="s">
        <v>69</v>
      </c>
      <c r="BC46" t="s">
        <v>69</v>
      </c>
      <c r="BD46" t="s">
        <v>69</v>
      </c>
      <c r="BE46" t="s">
        <v>69</v>
      </c>
      <c r="BF46" t="s">
        <v>69</v>
      </c>
      <c r="BG46" t="s">
        <v>89</v>
      </c>
      <c r="BI46" t="s">
        <v>69</v>
      </c>
      <c r="BJ46" t="s">
        <v>69</v>
      </c>
      <c r="BK46" t="s">
        <v>90</v>
      </c>
      <c r="BL46" t="s">
        <v>80</v>
      </c>
      <c r="BM46" t="s">
        <v>80</v>
      </c>
      <c r="BN46" t="s">
        <v>80</v>
      </c>
      <c r="BP46" t="s">
        <v>114</v>
      </c>
    </row>
    <row r="47" spans="1:68" ht="24.75" customHeight="1" x14ac:dyDescent="0.2">
      <c r="A47" t="s">
        <v>70</v>
      </c>
      <c r="B47" t="s">
        <v>71</v>
      </c>
      <c r="C47" t="s">
        <v>160</v>
      </c>
      <c r="D47" t="s">
        <v>73</v>
      </c>
      <c r="E47" t="s">
        <v>172</v>
      </c>
      <c r="F47" t="s">
        <v>136</v>
      </c>
      <c r="G47" t="s">
        <v>112</v>
      </c>
      <c r="J47" t="s">
        <v>105</v>
      </c>
      <c r="K47" t="s">
        <v>123</v>
      </c>
      <c r="L47" t="s">
        <v>107</v>
      </c>
      <c r="M47" t="s">
        <v>79</v>
      </c>
      <c r="N47" t="s">
        <v>79</v>
      </c>
      <c r="O47" t="s">
        <v>79</v>
      </c>
      <c r="P47" t="s">
        <v>79</v>
      </c>
      <c r="Q47" t="s">
        <v>79</v>
      </c>
      <c r="R47" t="s">
        <v>81</v>
      </c>
      <c r="S47" t="s">
        <v>82</v>
      </c>
      <c r="T47" t="s">
        <v>113</v>
      </c>
      <c r="U47" t="s">
        <v>110</v>
      </c>
      <c r="V47" t="s">
        <v>83</v>
      </c>
      <c r="W47" t="s">
        <v>83</v>
      </c>
      <c r="X47" t="s">
        <v>83</v>
      </c>
      <c r="Y47" t="s">
        <v>83</v>
      </c>
      <c r="Z47" t="s">
        <v>83</v>
      </c>
      <c r="AA47" t="s">
        <v>83</v>
      </c>
      <c r="AB47" t="s">
        <v>83</v>
      </c>
      <c r="AC47" t="s">
        <v>83</v>
      </c>
      <c r="AE47" t="s">
        <v>107</v>
      </c>
      <c r="AF47" t="s">
        <v>111</v>
      </c>
      <c r="AG47" t="s">
        <v>80</v>
      </c>
      <c r="AH47" t="s">
        <v>80</v>
      </c>
      <c r="AI47" t="s">
        <v>80</v>
      </c>
      <c r="AJ47" t="s">
        <v>80</v>
      </c>
      <c r="AK47" t="s">
        <v>80</v>
      </c>
      <c r="AL47" t="s">
        <v>80</v>
      </c>
      <c r="AM47" t="s">
        <v>80</v>
      </c>
      <c r="AN47" t="s">
        <v>88</v>
      </c>
      <c r="AO47" t="s">
        <v>88</v>
      </c>
      <c r="AP47" t="s">
        <v>88</v>
      </c>
      <c r="AQ47" t="s">
        <v>88</v>
      </c>
      <c r="AR47" t="s">
        <v>87</v>
      </c>
      <c r="AS47" t="s">
        <v>87</v>
      </c>
      <c r="AT47" t="s">
        <v>87</v>
      </c>
      <c r="AU47" t="s">
        <v>87</v>
      </c>
      <c r="AV47" t="s">
        <v>87</v>
      </c>
      <c r="AW47" t="s">
        <v>87</v>
      </c>
      <c r="AX47" t="s">
        <v>88</v>
      </c>
      <c r="AY47" t="s">
        <v>88</v>
      </c>
      <c r="AZ47" t="s">
        <v>87</v>
      </c>
      <c r="BA47" t="s">
        <v>87</v>
      </c>
      <c r="BB47" t="s">
        <v>88</v>
      </c>
      <c r="BC47" t="s">
        <v>88</v>
      </c>
      <c r="BD47" t="s">
        <v>88</v>
      </c>
      <c r="BE47" t="s">
        <v>88</v>
      </c>
      <c r="BF47" t="s">
        <v>88</v>
      </c>
      <c r="BG47" t="s">
        <v>88</v>
      </c>
      <c r="BH47" t="s">
        <v>88</v>
      </c>
      <c r="BI47" t="s">
        <v>88</v>
      </c>
      <c r="BJ47" t="s">
        <v>88</v>
      </c>
      <c r="BK47" t="s">
        <v>90</v>
      </c>
      <c r="BL47" t="s">
        <v>80</v>
      </c>
      <c r="BM47" t="s">
        <v>80</v>
      </c>
      <c r="BN47" t="s">
        <v>80</v>
      </c>
      <c r="BP47" t="s">
        <v>114</v>
      </c>
    </row>
    <row r="48" spans="1:68" ht="24.75" customHeight="1" x14ac:dyDescent="0.2">
      <c r="A48" t="s">
        <v>70</v>
      </c>
      <c r="B48" t="s">
        <v>71</v>
      </c>
      <c r="C48" t="s">
        <v>160</v>
      </c>
      <c r="D48" t="s">
        <v>92</v>
      </c>
      <c r="E48" t="s">
        <v>173</v>
      </c>
      <c r="F48" t="s">
        <v>170</v>
      </c>
      <c r="G48" t="s">
        <v>94</v>
      </c>
      <c r="H48" t="s">
        <v>95</v>
      </c>
      <c r="J48" t="s">
        <v>105</v>
      </c>
      <c r="K48" t="s">
        <v>174</v>
      </c>
      <c r="L48" t="s">
        <v>81</v>
      </c>
      <c r="M48" t="s">
        <v>79</v>
      </c>
      <c r="N48" t="s">
        <v>79</v>
      </c>
      <c r="O48" t="s">
        <v>79</v>
      </c>
      <c r="P48" t="s">
        <v>79</v>
      </c>
      <c r="Q48" t="s">
        <v>79</v>
      </c>
      <c r="R48" t="s">
        <v>81</v>
      </c>
      <c r="S48" t="s">
        <v>82</v>
      </c>
      <c r="T48" t="s">
        <v>79</v>
      </c>
      <c r="U48" t="s">
        <v>110</v>
      </c>
      <c r="V48" t="s">
        <v>83</v>
      </c>
      <c r="W48" t="s">
        <v>83</v>
      </c>
      <c r="X48" t="s">
        <v>83</v>
      </c>
      <c r="Y48" t="s">
        <v>83</v>
      </c>
      <c r="Z48" t="s">
        <v>84</v>
      </c>
      <c r="AE48" t="s">
        <v>81</v>
      </c>
      <c r="AF48" t="s">
        <v>111</v>
      </c>
      <c r="AG48" t="s">
        <v>80</v>
      </c>
      <c r="AH48" t="s">
        <v>80</v>
      </c>
      <c r="AI48" t="s">
        <v>80</v>
      </c>
      <c r="AJ48" t="s">
        <v>80</v>
      </c>
      <c r="AK48" t="s">
        <v>80</v>
      </c>
      <c r="AL48" t="s">
        <v>80</v>
      </c>
      <c r="AM48" t="s">
        <v>80</v>
      </c>
      <c r="AN48" t="s">
        <v>88</v>
      </c>
      <c r="AO48" t="s">
        <v>88</v>
      </c>
      <c r="AP48" t="s">
        <v>87</v>
      </c>
      <c r="AQ48" t="s">
        <v>87</v>
      </c>
      <c r="AR48" t="s">
        <v>89</v>
      </c>
      <c r="AS48" t="s">
        <v>87</v>
      </c>
      <c r="AT48" t="s">
        <v>87</v>
      </c>
      <c r="AU48" t="s">
        <v>87</v>
      </c>
      <c r="AV48" t="s">
        <v>87</v>
      </c>
      <c r="AW48" t="s">
        <v>87</v>
      </c>
      <c r="AX48" t="s">
        <v>87</v>
      </c>
      <c r="AY48" t="s">
        <v>87</v>
      </c>
      <c r="AZ48" t="s">
        <v>88</v>
      </c>
      <c r="BA48" t="s">
        <v>87</v>
      </c>
      <c r="BB48" t="s">
        <v>87</v>
      </c>
      <c r="BC48" t="s">
        <v>87</v>
      </c>
      <c r="BD48" t="s">
        <v>87</v>
      </c>
      <c r="BE48" t="s">
        <v>87</v>
      </c>
      <c r="BF48" t="s">
        <v>87</v>
      </c>
      <c r="BG48" t="s">
        <v>87</v>
      </c>
      <c r="BH48" t="s">
        <v>88</v>
      </c>
      <c r="BI48" t="s">
        <v>89</v>
      </c>
      <c r="BJ48" t="s">
        <v>87</v>
      </c>
      <c r="BK48" t="s">
        <v>90</v>
      </c>
      <c r="BL48" t="s">
        <v>80</v>
      </c>
      <c r="BM48" t="s">
        <v>80</v>
      </c>
      <c r="BN48" t="s">
        <v>80</v>
      </c>
      <c r="BP48" t="s">
        <v>130</v>
      </c>
    </row>
    <row r="49" spans="1:70" ht="24.75" customHeight="1" x14ac:dyDescent="0.2">
      <c r="A49" t="s">
        <v>70</v>
      </c>
      <c r="B49" t="s">
        <v>71</v>
      </c>
      <c r="C49" t="s">
        <v>160</v>
      </c>
      <c r="D49" t="s">
        <v>92</v>
      </c>
      <c r="E49" t="s">
        <v>173</v>
      </c>
      <c r="F49" t="s">
        <v>170</v>
      </c>
      <c r="G49" t="s">
        <v>94</v>
      </c>
      <c r="H49" t="s">
        <v>95</v>
      </c>
      <c r="J49" t="s">
        <v>105</v>
      </c>
      <c r="K49" t="s">
        <v>174</v>
      </c>
      <c r="L49" t="s">
        <v>81</v>
      </c>
      <c r="M49" t="s">
        <v>79</v>
      </c>
      <c r="N49" t="s">
        <v>79</v>
      </c>
      <c r="O49" t="s">
        <v>79</v>
      </c>
      <c r="P49" t="s">
        <v>79</v>
      </c>
      <c r="Q49" t="s">
        <v>79</v>
      </c>
      <c r="R49" t="s">
        <v>81</v>
      </c>
      <c r="S49" t="s">
        <v>82</v>
      </c>
      <c r="T49" t="s">
        <v>79</v>
      </c>
      <c r="U49" t="s">
        <v>110</v>
      </c>
      <c r="V49" t="s">
        <v>83</v>
      </c>
      <c r="W49" t="s">
        <v>83</v>
      </c>
      <c r="X49" t="s">
        <v>83</v>
      </c>
      <c r="Y49" t="s">
        <v>83</v>
      </c>
      <c r="Z49" t="s">
        <v>84</v>
      </c>
      <c r="AE49" t="s">
        <v>81</v>
      </c>
      <c r="AF49" t="s">
        <v>111</v>
      </c>
      <c r="AG49" t="s">
        <v>80</v>
      </c>
      <c r="AH49" t="s">
        <v>80</v>
      </c>
      <c r="AI49" t="s">
        <v>80</v>
      </c>
      <c r="AJ49" t="s">
        <v>80</v>
      </c>
      <c r="AK49" t="s">
        <v>80</v>
      </c>
      <c r="AL49" t="s">
        <v>80</v>
      </c>
      <c r="AM49" t="s">
        <v>80</v>
      </c>
      <c r="AN49" t="s">
        <v>88</v>
      </c>
      <c r="AO49" t="s">
        <v>88</v>
      </c>
      <c r="AP49" t="s">
        <v>87</v>
      </c>
      <c r="AQ49" t="s">
        <v>87</v>
      </c>
      <c r="AR49" t="s">
        <v>89</v>
      </c>
      <c r="AS49" t="s">
        <v>87</v>
      </c>
      <c r="AT49" t="s">
        <v>87</v>
      </c>
      <c r="AU49" t="s">
        <v>87</v>
      </c>
      <c r="AV49" t="s">
        <v>87</v>
      </c>
      <c r="AW49" t="s">
        <v>87</v>
      </c>
      <c r="AX49" t="s">
        <v>87</v>
      </c>
      <c r="AY49" t="s">
        <v>87</v>
      </c>
      <c r="AZ49" t="s">
        <v>88</v>
      </c>
      <c r="BA49" t="s">
        <v>87</v>
      </c>
      <c r="BB49" t="s">
        <v>87</v>
      </c>
      <c r="BC49" t="s">
        <v>87</v>
      </c>
      <c r="BD49" t="s">
        <v>87</v>
      </c>
      <c r="BE49" t="s">
        <v>87</v>
      </c>
      <c r="BF49" t="s">
        <v>87</v>
      </c>
      <c r="BG49" t="s">
        <v>87</v>
      </c>
      <c r="BH49" t="s">
        <v>88</v>
      </c>
      <c r="BI49" t="s">
        <v>89</v>
      </c>
      <c r="BJ49" t="s">
        <v>87</v>
      </c>
      <c r="BK49" t="s">
        <v>90</v>
      </c>
      <c r="BL49" t="s">
        <v>80</v>
      </c>
      <c r="BM49" t="s">
        <v>80</v>
      </c>
      <c r="BN49" t="s">
        <v>80</v>
      </c>
      <c r="BP49" t="s">
        <v>130</v>
      </c>
    </row>
    <row r="50" spans="1:70" ht="24.75" customHeight="1" x14ac:dyDescent="0.2">
      <c r="A50" t="s">
        <v>70</v>
      </c>
      <c r="B50" t="s">
        <v>71</v>
      </c>
      <c r="C50" t="s">
        <v>160</v>
      </c>
      <c r="D50" t="s">
        <v>92</v>
      </c>
      <c r="E50" t="s">
        <v>176</v>
      </c>
      <c r="F50" t="s">
        <v>102</v>
      </c>
      <c r="G50" t="s">
        <v>132</v>
      </c>
      <c r="H50" t="s">
        <v>133</v>
      </c>
      <c r="J50" t="s">
        <v>76</v>
      </c>
      <c r="K50" t="s">
        <v>87</v>
      </c>
      <c r="L50" t="s">
        <v>81</v>
      </c>
      <c r="M50" t="s">
        <v>80</v>
      </c>
      <c r="N50" t="s">
        <v>80</v>
      </c>
      <c r="O50" t="s">
        <v>79</v>
      </c>
      <c r="P50" t="s">
        <v>80</v>
      </c>
      <c r="Q50" t="s">
        <v>80</v>
      </c>
      <c r="R50" t="s">
        <v>81</v>
      </c>
      <c r="S50" t="s">
        <v>109</v>
      </c>
      <c r="T50" t="s">
        <v>113</v>
      </c>
      <c r="U50" t="s">
        <v>81</v>
      </c>
      <c r="V50" t="s">
        <v>83</v>
      </c>
      <c r="W50" t="s">
        <v>83</v>
      </c>
      <c r="X50" t="s">
        <v>83</v>
      </c>
      <c r="Y50" t="s">
        <v>83</v>
      </c>
      <c r="Z50" t="s">
        <v>84</v>
      </c>
      <c r="AE50" t="s">
        <v>81</v>
      </c>
      <c r="AF50" t="s">
        <v>111</v>
      </c>
      <c r="AG50" t="s">
        <v>80</v>
      </c>
      <c r="AH50" t="s">
        <v>80</v>
      </c>
      <c r="AI50" t="s">
        <v>80</v>
      </c>
      <c r="AJ50" t="s">
        <v>80</v>
      </c>
      <c r="AK50" t="s">
        <v>80</v>
      </c>
      <c r="AL50" t="s">
        <v>80</v>
      </c>
      <c r="AM50" t="s">
        <v>80</v>
      </c>
      <c r="AN50" t="s">
        <v>89</v>
      </c>
      <c r="AO50" t="s">
        <v>89</v>
      </c>
      <c r="AP50" t="s">
        <v>89</v>
      </c>
      <c r="AQ50" t="s">
        <v>89</v>
      </c>
      <c r="AR50" t="s">
        <v>89</v>
      </c>
      <c r="AS50" t="s">
        <v>89</v>
      </c>
      <c r="AT50" t="s">
        <v>89</v>
      </c>
      <c r="AU50" t="s">
        <v>89</v>
      </c>
      <c r="AV50" t="s">
        <v>89</v>
      </c>
      <c r="AW50" t="s">
        <v>89</v>
      </c>
      <c r="AX50" t="s">
        <v>89</v>
      </c>
      <c r="AY50" t="s">
        <v>87</v>
      </c>
      <c r="AZ50" t="s">
        <v>87</v>
      </c>
      <c r="BA50" t="s">
        <v>87</v>
      </c>
      <c r="BB50" t="s">
        <v>89</v>
      </c>
      <c r="BD50" t="s">
        <v>87</v>
      </c>
      <c r="BE50" t="s">
        <v>87</v>
      </c>
      <c r="BF50" t="s">
        <v>87</v>
      </c>
      <c r="BG50" t="s">
        <v>87</v>
      </c>
      <c r="BH50" t="s">
        <v>89</v>
      </c>
      <c r="BI50" t="s">
        <v>89</v>
      </c>
      <c r="BJ50" t="s">
        <v>89</v>
      </c>
      <c r="BK50" t="s">
        <v>90</v>
      </c>
      <c r="BL50" t="s">
        <v>80</v>
      </c>
      <c r="BM50" t="s">
        <v>80</v>
      </c>
      <c r="BP50" t="s">
        <v>114</v>
      </c>
    </row>
    <row r="51" spans="1:70" ht="24.75" customHeight="1" x14ac:dyDescent="0.2">
      <c r="A51" t="s">
        <v>70</v>
      </c>
      <c r="B51" t="s">
        <v>71</v>
      </c>
      <c r="C51" t="s">
        <v>160</v>
      </c>
      <c r="D51" t="s">
        <v>73</v>
      </c>
      <c r="E51" t="s">
        <v>177</v>
      </c>
      <c r="F51" t="s">
        <v>136</v>
      </c>
      <c r="G51" t="s">
        <v>112</v>
      </c>
      <c r="H51" t="s">
        <v>133</v>
      </c>
      <c r="J51" t="s">
        <v>76</v>
      </c>
      <c r="K51" t="s">
        <v>87</v>
      </c>
      <c r="L51" t="s">
        <v>81</v>
      </c>
      <c r="M51" t="s">
        <v>80</v>
      </c>
      <c r="N51" t="s">
        <v>79</v>
      </c>
      <c r="O51" t="s">
        <v>79</v>
      </c>
      <c r="P51" t="s">
        <v>80</v>
      </c>
      <c r="Q51" t="s">
        <v>80</v>
      </c>
      <c r="R51" t="s">
        <v>81</v>
      </c>
      <c r="S51" t="s">
        <v>99</v>
      </c>
      <c r="T51" t="s">
        <v>113</v>
      </c>
      <c r="U51" t="s">
        <v>110</v>
      </c>
      <c r="V51" t="s">
        <v>83</v>
      </c>
      <c r="W51" t="s">
        <v>83</v>
      </c>
      <c r="X51" t="s">
        <v>83</v>
      </c>
      <c r="Y51" t="s">
        <v>83</v>
      </c>
      <c r="Z51" t="s">
        <v>84</v>
      </c>
      <c r="AE51" t="s">
        <v>81</v>
      </c>
      <c r="AF51" t="s">
        <v>111</v>
      </c>
      <c r="AG51" t="s">
        <v>80</v>
      </c>
      <c r="AH51" t="s">
        <v>80</v>
      </c>
      <c r="AI51" t="s">
        <v>80</v>
      </c>
      <c r="AJ51" t="s">
        <v>80</v>
      </c>
      <c r="AK51" t="s">
        <v>80</v>
      </c>
      <c r="AL51" t="s">
        <v>80</v>
      </c>
      <c r="AM51" t="s">
        <v>80</v>
      </c>
      <c r="AN51" t="s">
        <v>87</v>
      </c>
      <c r="AO51" t="s">
        <v>88</v>
      </c>
      <c r="AP51" t="s">
        <v>88</v>
      </c>
      <c r="AQ51" t="s">
        <v>87</v>
      </c>
      <c r="AR51" t="s">
        <v>87</v>
      </c>
      <c r="AS51" t="s">
        <v>87</v>
      </c>
      <c r="AT51" t="s">
        <v>89</v>
      </c>
      <c r="AU51" t="s">
        <v>88</v>
      </c>
      <c r="AV51" t="s">
        <v>88</v>
      </c>
      <c r="AW51" t="s">
        <v>88</v>
      </c>
      <c r="AX51" t="s">
        <v>88</v>
      </c>
      <c r="AY51" t="s">
        <v>88</v>
      </c>
      <c r="AZ51" t="s">
        <v>88</v>
      </c>
      <c r="BA51" t="s">
        <v>88</v>
      </c>
      <c r="BB51" t="s">
        <v>88</v>
      </c>
      <c r="BC51" t="s">
        <v>88</v>
      </c>
      <c r="BD51" t="s">
        <v>88</v>
      </c>
      <c r="BE51" t="s">
        <v>88</v>
      </c>
      <c r="BF51" t="s">
        <v>88</v>
      </c>
      <c r="BG51" t="s">
        <v>88</v>
      </c>
      <c r="BH51" t="s">
        <v>88</v>
      </c>
      <c r="BI51" t="s">
        <v>88</v>
      </c>
      <c r="BJ51" t="s">
        <v>88</v>
      </c>
      <c r="BK51" t="s">
        <v>90</v>
      </c>
      <c r="BL51" t="s">
        <v>80</v>
      </c>
      <c r="BM51" t="s">
        <v>80</v>
      </c>
      <c r="BN51" t="s">
        <v>80</v>
      </c>
      <c r="BP51" t="s">
        <v>130</v>
      </c>
    </row>
    <row r="52" spans="1:70" ht="24.75" customHeight="1" x14ac:dyDescent="0.2">
      <c r="A52" t="s">
        <v>70</v>
      </c>
      <c r="B52" t="s">
        <v>71</v>
      </c>
      <c r="C52" t="s">
        <v>160</v>
      </c>
      <c r="D52" t="s">
        <v>73</v>
      </c>
      <c r="E52" t="s">
        <v>164</v>
      </c>
      <c r="F52" t="s">
        <v>136</v>
      </c>
      <c r="G52" t="s">
        <v>94</v>
      </c>
      <c r="H52" t="s">
        <v>104</v>
      </c>
      <c r="J52" t="s">
        <v>105</v>
      </c>
      <c r="K52" t="s">
        <v>123</v>
      </c>
      <c r="L52" t="s">
        <v>81</v>
      </c>
      <c r="M52" t="s">
        <v>79</v>
      </c>
      <c r="N52" t="s">
        <v>79</v>
      </c>
      <c r="O52" t="s">
        <v>79</v>
      </c>
      <c r="P52" t="s">
        <v>79</v>
      </c>
      <c r="Q52" t="s">
        <v>79</v>
      </c>
      <c r="R52" t="s">
        <v>81</v>
      </c>
      <c r="S52" t="s">
        <v>82</v>
      </c>
      <c r="T52" t="s">
        <v>79</v>
      </c>
      <c r="U52" t="s">
        <v>110</v>
      </c>
      <c r="V52" t="s">
        <v>83</v>
      </c>
      <c r="Z52" t="s">
        <v>83</v>
      </c>
      <c r="AA52" t="s">
        <v>83</v>
      </c>
      <c r="AB52" t="s">
        <v>83</v>
      </c>
      <c r="AF52" t="s">
        <v>86</v>
      </c>
      <c r="AG52" t="s">
        <v>79</v>
      </c>
      <c r="AH52" t="s">
        <v>80</v>
      </c>
      <c r="AI52" t="s">
        <v>80</v>
      </c>
      <c r="AJ52" t="s">
        <v>80</v>
      </c>
      <c r="AK52" t="s">
        <v>80</v>
      </c>
      <c r="AL52" t="s">
        <v>80</v>
      </c>
      <c r="AM52" t="s">
        <v>80</v>
      </c>
      <c r="AN52" t="s">
        <v>88</v>
      </c>
      <c r="AO52" t="s">
        <v>88</v>
      </c>
      <c r="AP52" t="s">
        <v>88</v>
      </c>
      <c r="AQ52" t="s">
        <v>87</v>
      </c>
      <c r="AR52" t="s">
        <v>87</v>
      </c>
      <c r="AS52" t="s">
        <v>87</v>
      </c>
      <c r="AT52" t="s">
        <v>89</v>
      </c>
      <c r="AU52" t="s">
        <v>87</v>
      </c>
      <c r="AV52" t="s">
        <v>88</v>
      </c>
      <c r="AW52" t="s">
        <v>87</v>
      </c>
      <c r="AX52" t="s">
        <v>88</v>
      </c>
      <c r="AY52" t="s">
        <v>88</v>
      </c>
      <c r="AZ52" t="s">
        <v>88</v>
      </c>
      <c r="BA52" t="s">
        <v>88</v>
      </c>
      <c r="BB52" t="s">
        <v>88</v>
      </c>
      <c r="BC52" t="s">
        <v>88</v>
      </c>
      <c r="BD52" t="s">
        <v>88</v>
      </c>
      <c r="BE52" t="s">
        <v>88</v>
      </c>
      <c r="BF52" t="s">
        <v>88</v>
      </c>
      <c r="BG52" t="s">
        <v>88</v>
      </c>
      <c r="BH52" t="s">
        <v>87</v>
      </c>
      <c r="BI52" t="s">
        <v>87</v>
      </c>
      <c r="BJ52" t="s">
        <v>87</v>
      </c>
      <c r="BK52" t="s">
        <v>127</v>
      </c>
      <c r="BL52" t="s">
        <v>80</v>
      </c>
      <c r="BM52" t="s">
        <v>80</v>
      </c>
      <c r="BN52" t="s">
        <v>80</v>
      </c>
      <c r="BP52" t="s">
        <v>130</v>
      </c>
    </row>
    <row r="53" spans="1:70" ht="24.75" customHeight="1" x14ac:dyDescent="0.2">
      <c r="A53" t="s">
        <v>70</v>
      </c>
      <c r="B53" t="s">
        <v>71</v>
      </c>
      <c r="C53" t="s">
        <v>160</v>
      </c>
      <c r="D53" t="s">
        <v>92</v>
      </c>
      <c r="E53" t="s">
        <v>74</v>
      </c>
      <c r="F53" s="7" t="s">
        <v>129</v>
      </c>
      <c r="G53" t="s">
        <v>94</v>
      </c>
      <c r="H53" t="s">
        <v>118</v>
      </c>
      <c r="I53" t="s">
        <v>119</v>
      </c>
      <c r="J53" t="s">
        <v>105</v>
      </c>
      <c r="K53" t="s">
        <v>125</v>
      </c>
      <c r="L53" t="s">
        <v>81</v>
      </c>
      <c r="M53" t="s">
        <v>80</v>
      </c>
      <c r="N53" t="s">
        <v>80</v>
      </c>
      <c r="O53" t="s">
        <v>80</v>
      </c>
      <c r="P53" t="s">
        <v>80</v>
      </c>
      <c r="Q53" t="s">
        <v>80</v>
      </c>
      <c r="R53" t="s">
        <v>97</v>
      </c>
      <c r="S53" t="s">
        <v>99</v>
      </c>
      <c r="T53" t="s">
        <v>80</v>
      </c>
      <c r="U53" t="s">
        <v>83</v>
      </c>
      <c r="V53" t="s">
        <v>83</v>
      </c>
      <c r="W53" t="s">
        <v>83</v>
      </c>
      <c r="X53" t="s">
        <v>83</v>
      </c>
      <c r="Y53" t="s">
        <v>83</v>
      </c>
      <c r="Z53" t="s">
        <v>84</v>
      </c>
      <c r="AA53" t="s">
        <v>84</v>
      </c>
      <c r="AB53" t="s">
        <v>83</v>
      </c>
      <c r="AE53" t="s">
        <v>81</v>
      </c>
      <c r="AF53" t="s">
        <v>111</v>
      </c>
      <c r="AG53" t="s">
        <v>80</v>
      </c>
      <c r="AH53" t="s">
        <v>80</v>
      </c>
      <c r="AI53" t="s">
        <v>80</v>
      </c>
      <c r="AJ53" t="s">
        <v>80</v>
      </c>
      <c r="AK53" t="s">
        <v>80</v>
      </c>
      <c r="AL53" t="s">
        <v>79</v>
      </c>
      <c r="AM53" t="s">
        <v>79</v>
      </c>
      <c r="AN53" t="s">
        <v>88</v>
      </c>
      <c r="AO53" t="s">
        <v>87</v>
      </c>
      <c r="AP53" t="s">
        <v>87</v>
      </c>
      <c r="AQ53" t="s">
        <v>87</v>
      </c>
      <c r="AR53" t="s">
        <v>88</v>
      </c>
      <c r="AS53" t="s">
        <v>88</v>
      </c>
      <c r="AT53" t="s">
        <v>88</v>
      </c>
      <c r="AU53" t="s">
        <v>69</v>
      </c>
      <c r="AV53" t="s">
        <v>87</v>
      </c>
      <c r="AW53" t="s">
        <v>88</v>
      </c>
      <c r="AX53" t="s">
        <v>88</v>
      </c>
      <c r="AY53" t="s">
        <v>89</v>
      </c>
      <c r="AZ53" t="s">
        <v>87</v>
      </c>
      <c r="BA53" t="s">
        <v>69</v>
      </c>
      <c r="BB53" t="s">
        <v>87</v>
      </c>
      <c r="BC53" t="s">
        <v>88</v>
      </c>
      <c r="BD53" t="s">
        <v>88</v>
      </c>
      <c r="BE53" t="s">
        <v>87</v>
      </c>
      <c r="BF53" t="s">
        <v>87</v>
      </c>
      <c r="BH53" t="s">
        <v>88</v>
      </c>
      <c r="BI53" t="s">
        <v>87</v>
      </c>
      <c r="BJ53" t="s">
        <v>88</v>
      </c>
      <c r="BK53" t="s">
        <v>90</v>
      </c>
      <c r="BL53" t="s">
        <v>79</v>
      </c>
      <c r="BM53" t="s">
        <v>80</v>
      </c>
      <c r="BN53" t="s">
        <v>80</v>
      </c>
      <c r="BP53" t="s">
        <v>91</v>
      </c>
    </row>
    <row r="54" spans="1:70" ht="24.75" customHeight="1" x14ac:dyDescent="0.2">
      <c r="A54" t="s">
        <v>70</v>
      </c>
      <c r="B54" t="s">
        <v>71</v>
      </c>
      <c r="C54" t="s">
        <v>160</v>
      </c>
      <c r="D54" t="s">
        <v>92</v>
      </c>
      <c r="E54" t="s">
        <v>178</v>
      </c>
      <c r="F54" t="s">
        <v>170</v>
      </c>
      <c r="G54" t="s">
        <v>94</v>
      </c>
      <c r="H54" t="s">
        <v>133</v>
      </c>
      <c r="J54" t="s">
        <v>76</v>
      </c>
      <c r="K54" t="s">
        <v>115</v>
      </c>
      <c r="L54" t="s">
        <v>107</v>
      </c>
      <c r="M54" t="s">
        <v>80</v>
      </c>
      <c r="N54" t="s">
        <v>80</v>
      </c>
      <c r="O54" t="s">
        <v>80</v>
      </c>
      <c r="P54" t="s">
        <v>80</v>
      </c>
      <c r="Q54" t="s">
        <v>80</v>
      </c>
      <c r="R54" t="s">
        <v>81</v>
      </c>
      <c r="S54" t="s">
        <v>109</v>
      </c>
      <c r="T54" t="s">
        <v>79</v>
      </c>
      <c r="U54" t="s">
        <v>110</v>
      </c>
      <c r="V54" t="s">
        <v>83</v>
      </c>
      <c r="W54" t="s">
        <v>83</v>
      </c>
      <c r="X54" t="s">
        <v>83</v>
      </c>
      <c r="Y54" t="s">
        <v>83</v>
      </c>
      <c r="Z54" t="s">
        <v>84</v>
      </c>
      <c r="AE54" t="s">
        <v>107</v>
      </c>
      <c r="AF54" t="s">
        <v>111</v>
      </c>
      <c r="AG54" t="s">
        <v>80</v>
      </c>
      <c r="AH54" t="s">
        <v>80</v>
      </c>
      <c r="AI54" t="s">
        <v>80</v>
      </c>
      <c r="AJ54" t="s">
        <v>80</v>
      </c>
      <c r="AK54" t="s">
        <v>80</v>
      </c>
      <c r="AL54" t="s">
        <v>80</v>
      </c>
      <c r="AM54" t="s">
        <v>80</v>
      </c>
      <c r="AN54" t="s">
        <v>88</v>
      </c>
      <c r="AO54" t="s">
        <v>88</v>
      </c>
      <c r="AP54" t="s">
        <v>88</v>
      </c>
      <c r="AQ54" t="s">
        <v>88</v>
      </c>
      <c r="AR54" t="s">
        <v>88</v>
      </c>
      <c r="AS54" t="s">
        <v>88</v>
      </c>
      <c r="AT54" t="s">
        <v>88</v>
      </c>
      <c r="AU54" t="s">
        <v>88</v>
      </c>
      <c r="AV54" t="s">
        <v>88</v>
      </c>
      <c r="AW54" t="s">
        <v>88</v>
      </c>
      <c r="AX54" t="s">
        <v>88</v>
      </c>
      <c r="AY54" t="s">
        <v>88</v>
      </c>
      <c r="AZ54" t="s">
        <v>88</v>
      </c>
      <c r="BA54" t="s">
        <v>88</v>
      </c>
      <c r="BB54" t="s">
        <v>88</v>
      </c>
      <c r="BC54" t="s">
        <v>88</v>
      </c>
      <c r="BD54" t="s">
        <v>88</v>
      </c>
      <c r="BE54" t="s">
        <v>88</v>
      </c>
      <c r="BF54" t="s">
        <v>88</v>
      </c>
      <c r="BG54" t="s">
        <v>88</v>
      </c>
      <c r="BH54" t="s">
        <v>88</v>
      </c>
      <c r="BI54" t="s">
        <v>88</v>
      </c>
      <c r="BJ54" t="s">
        <v>88</v>
      </c>
      <c r="BK54" t="s">
        <v>90</v>
      </c>
      <c r="BL54" t="s">
        <v>80</v>
      </c>
      <c r="BM54" t="s">
        <v>80</v>
      </c>
      <c r="BP54" t="s">
        <v>130</v>
      </c>
    </row>
    <row r="55" spans="1:70" ht="24.75" customHeight="1" x14ac:dyDescent="0.2">
      <c r="A55" t="s">
        <v>70</v>
      </c>
      <c r="B55" t="s">
        <v>71</v>
      </c>
      <c r="C55" t="s">
        <v>160</v>
      </c>
      <c r="D55" t="s">
        <v>92</v>
      </c>
      <c r="E55" t="s">
        <v>179</v>
      </c>
      <c r="F55" t="s">
        <v>136</v>
      </c>
      <c r="G55" t="s">
        <v>94</v>
      </c>
      <c r="H55" t="s">
        <v>118</v>
      </c>
      <c r="I55" t="s">
        <v>180</v>
      </c>
      <c r="J55" t="s">
        <v>76</v>
      </c>
      <c r="K55" t="s">
        <v>89</v>
      </c>
      <c r="L55" t="s">
        <v>81</v>
      </c>
      <c r="M55" t="s">
        <v>79</v>
      </c>
      <c r="N55" t="s">
        <v>79</v>
      </c>
      <c r="O55" t="s">
        <v>79</v>
      </c>
      <c r="P55" t="s">
        <v>79</v>
      </c>
      <c r="Q55" t="s">
        <v>79</v>
      </c>
      <c r="R55" t="s">
        <v>108</v>
      </c>
      <c r="S55" t="s">
        <v>109</v>
      </c>
      <c r="T55" t="s">
        <v>113</v>
      </c>
      <c r="U55" t="s">
        <v>110</v>
      </c>
      <c r="Z55" t="s">
        <v>83</v>
      </c>
      <c r="AA55" t="s">
        <v>83</v>
      </c>
      <c r="AB55" t="s">
        <v>83</v>
      </c>
      <c r="AF55" t="s">
        <v>118</v>
      </c>
      <c r="AG55" t="s">
        <v>80</v>
      </c>
      <c r="AH55" t="s">
        <v>80</v>
      </c>
      <c r="AI55" t="s">
        <v>80</v>
      </c>
      <c r="AJ55" t="s">
        <v>80</v>
      </c>
      <c r="AK55" t="s">
        <v>80</v>
      </c>
      <c r="AL55" t="s">
        <v>80</v>
      </c>
      <c r="AM55" t="s">
        <v>80</v>
      </c>
      <c r="AN55" t="s">
        <v>88</v>
      </c>
      <c r="AO55" t="s">
        <v>88</v>
      </c>
      <c r="AP55" t="s">
        <v>88</v>
      </c>
      <c r="AU55" t="s">
        <v>88</v>
      </c>
      <c r="AV55" t="s">
        <v>88</v>
      </c>
      <c r="AW55" t="s">
        <v>88</v>
      </c>
      <c r="AX55" t="s">
        <v>88</v>
      </c>
      <c r="AY55" t="s">
        <v>88</v>
      </c>
      <c r="AZ55" t="s">
        <v>88</v>
      </c>
      <c r="BA55" t="s">
        <v>88</v>
      </c>
      <c r="BB55" t="s">
        <v>88</v>
      </c>
      <c r="BC55" t="s">
        <v>88</v>
      </c>
      <c r="BD55" t="s">
        <v>88</v>
      </c>
      <c r="BE55" t="s">
        <v>88</v>
      </c>
      <c r="BF55" t="s">
        <v>88</v>
      </c>
      <c r="BG55" t="s">
        <v>88</v>
      </c>
      <c r="BH55" t="s">
        <v>88</v>
      </c>
      <c r="BJ55" t="s">
        <v>88</v>
      </c>
      <c r="BK55" t="s">
        <v>127</v>
      </c>
      <c r="BL55" t="s">
        <v>80</v>
      </c>
      <c r="BM55" t="s">
        <v>80</v>
      </c>
      <c r="BN55" t="s">
        <v>80</v>
      </c>
      <c r="BP55" t="s">
        <v>130</v>
      </c>
    </row>
    <row r="56" spans="1:70" ht="24.75" customHeight="1" x14ac:dyDescent="0.2">
      <c r="A56" t="s">
        <v>70</v>
      </c>
      <c r="B56" t="s">
        <v>71</v>
      </c>
      <c r="C56" t="s">
        <v>160</v>
      </c>
      <c r="D56" t="s">
        <v>92</v>
      </c>
      <c r="E56" t="s">
        <v>181</v>
      </c>
      <c r="F56" t="s">
        <v>136</v>
      </c>
      <c r="G56" t="s">
        <v>94</v>
      </c>
      <c r="H56" t="s">
        <v>95</v>
      </c>
      <c r="J56" t="s">
        <v>105</v>
      </c>
      <c r="K56" t="s">
        <v>147</v>
      </c>
      <c r="L56" t="s">
        <v>81</v>
      </c>
      <c r="M56" t="s">
        <v>80</v>
      </c>
      <c r="N56" t="s">
        <v>80</v>
      </c>
      <c r="O56" t="s">
        <v>80</v>
      </c>
      <c r="P56" t="s">
        <v>80</v>
      </c>
      <c r="Q56" t="s">
        <v>80</v>
      </c>
      <c r="R56" t="s">
        <v>81</v>
      </c>
      <c r="S56" t="s">
        <v>109</v>
      </c>
      <c r="T56" t="s">
        <v>79</v>
      </c>
      <c r="U56" t="s">
        <v>81</v>
      </c>
      <c r="V56" t="s">
        <v>83</v>
      </c>
      <c r="W56" t="s">
        <v>83</v>
      </c>
      <c r="X56" t="s">
        <v>83</v>
      </c>
      <c r="Y56" t="s">
        <v>83</v>
      </c>
      <c r="Z56" t="s">
        <v>84</v>
      </c>
      <c r="AA56" t="s">
        <v>83</v>
      </c>
      <c r="AB56" t="s">
        <v>83</v>
      </c>
      <c r="AE56" t="s">
        <v>78</v>
      </c>
      <c r="AF56" t="s">
        <v>111</v>
      </c>
      <c r="AG56" t="s">
        <v>80</v>
      </c>
      <c r="AH56" t="s">
        <v>79</v>
      </c>
      <c r="AI56" t="s">
        <v>80</v>
      </c>
      <c r="AJ56" t="s">
        <v>80</v>
      </c>
      <c r="AK56" t="s">
        <v>80</v>
      </c>
      <c r="AL56" t="s">
        <v>80</v>
      </c>
      <c r="AM56" t="s">
        <v>80</v>
      </c>
      <c r="AN56" t="s">
        <v>69</v>
      </c>
      <c r="AO56" t="s">
        <v>87</v>
      </c>
      <c r="AP56" t="s">
        <v>87</v>
      </c>
      <c r="AQ56" t="s">
        <v>69</v>
      </c>
      <c r="AR56" t="s">
        <v>89</v>
      </c>
      <c r="AS56" t="s">
        <v>87</v>
      </c>
      <c r="AT56" t="s">
        <v>89</v>
      </c>
      <c r="AU56" t="s">
        <v>89</v>
      </c>
      <c r="AV56" t="s">
        <v>88</v>
      </c>
      <c r="AW56" t="s">
        <v>87</v>
      </c>
      <c r="AX56" t="s">
        <v>69</v>
      </c>
      <c r="AY56" t="s">
        <v>69</v>
      </c>
      <c r="AZ56" t="s">
        <v>87</v>
      </c>
      <c r="BA56" t="s">
        <v>69</v>
      </c>
      <c r="BB56" t="s">
        <v>87</v>
      </c>
      <c r="BC56" t="s">
        <v>87</v>
      </c>
      <c r="BD56" t="s">
        <v>88</v>
      </c>
      <c r="BE56" t="s">
        <v>88</v>
      </c>
      <c r="BF56" t="s">
        <v>88</v>
      </c>
      <c r="BG56" t="s">
        <v>87</v>
      </c>
      <c r="BH56" t="s">
        <v>89</v>
      </c>
      <c r="BI56" t="s">
        <v>89</v>
      </c>
      <c r="BJ56" t="s">
        <v>89</v>
      </c>
      <c r="BK56" t="s">
        <v>90</v>
      </c>
      <c r="BL56" t="s">
        <v>80</v>
      </c>
      <c r="BM56" t="s">
        <v>80</v>
      </c>
      <c r="BN56" t="s">
        <v>80</v>
      </c>
      <c r="BP56" t="s">
        <v>114</v>
      </c>
    </row>
    <row r="57" spans="1:70" ht="24.75" customHeight="1" x14ac:dyDescent="0.2">
      <c r="A57" t="s">
        <v>70</v>
      </c>
      <c r="B57" t="s">
        <v>71</v>
      </c>
      <c r="C57" t="s">
        <v>160</v>
      </c>
      <c r="D57" t="s">
        <v>73</v>
      </c>
      <c r="E57" t="s">
        <v>74</v>
      </c>
      <c r="F57" s="7" t="s">
        <v>93</v>
      </c>
      <c r="G57" t="s">
        <v>132</v>
      </c>
      <c r="H57" t="s">
        <v>104</v>
      </c>
      <c r="J57" t="s">
        <v>105</v>
      </c>
      <c r="K57" t="s">
        <v>115</v>
      </c>
      <c r="L57" t="s">
        <v>81</v>
      </c>
      <c r="M57" t="s">
        <v>79</v>
      </c>
      <c r="N57" t="s">
        <v>79</v>
      </c>
      <c r="O57" t="s">
        <v>79</v>
      </c>
      <c r="P57" t="s">
        <v>79</v>
      </c>
      <c r="Q57" t="s">
        <v>79</v>
      </c>
      <c r="R57" t="s">
        <v>98</v>
      </c>
      <c r="S57" t="s">
        <v>109</v>
      </c>
      <c r="T57" t="s">
        <v>79</v>
      </c>
      <c r="U57" t="s">
        <v>110</v>
      </c>
      <c r="V57" t="s">
        <v>83</v>
      </c>
      <c r="W57" t="s">
        <v>83</v>
      </c>
      <c r="X57" t="s">
        <v>83</v>
      </c>
      <c r="Y57" t="s">
        <v>83</v>
      </c>
      <c r="Z57" t="s">
        <v>84</v>
      </c>
      <c r="AE57" t="s">
        <v>81</v>
      </c>
      <c r="AF57" t="s">
        <v>86</v>
      </c>
      <c r="AI57" t="s">
        <v>80</v>
      </c>
      <c r="AJ57" t="s">
        <v>80</v>
      </c>
      <c r="AK57" t="s">
        <v>80</v>
      </c>
      <c r="AL57" t="s">
        <v>80</v>
      </c>
      <c r="AM57" t="s">
        <v>80</v>
      </c>
      <c r="AN57" t="s">
        <v>88</v>
      </c>
      <c r="AO57" t="s">
        <v>88</v>
      </c>
      <c r="AP57" t="s">
        <v>88</v>
      </c>
      <c r="AQ57" t="s">
        <v>88</v>
      </c>
      <c r="AR57" t="s">
        <v>69</v>
      </c>
      <c r="AS57" t="s">
        <v>89</v>
      </c>
      <c r="AT57" t="s">
        <v>88</v>
      </c>
      <c r="AU57" t="s">
        <v>88</v>
      </c>
      <c r="AV57" t="s">
        <v>88</v>
      </c>
      <c r="AW57" t="s">
        <v>88</v>
      </c>
      <c r="AX57" t="s">
        <v>88</v>
      </c>
      <c r="AY57" t="s">
        <v>88</v>
      </c>
      <c r="AZ57" t="s">
        <v>88</v>
      </c>
      <c r="BA57" t="s">
        <v>88</v>
      </c>
      <c r="BB57" t="s">
        <v>87</v>
      </c>
      <c r="BC57" t="s">
        <v>88</v>
      </c>
      <c r="BD57" t="s">
        <v>88</v>
      </c>
      <c r="BE57" t="s">
        <v>88</v>
      </c>
      <c r="BF57" t="s">
        <v>88</v>
      </c>
      <c r="BG57" t="s">
        <v>88</v>
      </c>
      <c r="BH57" t="s">
        <v>88</v>
      </c>
      <c r="BI57" t="s">
        <v>88</v>
      </c>
      <c r="BJ57" t="s">
        <v>87</v>
      </c>
      <c r="BK57" t="s">
        <v>90</v>
      </c>
      <c r="BL57" t="s">
        <v>80</v>
      </c>
      <c r="BM57" t="s">
        <v>80</v>
      </c>
      <c r="BN57" t="s">
        <v>80</v>
      </c>
      <c r="BP57" t="s">
        <v>130</v>
      </c>
    </row>
    <row r="58" spans="1:70" ht="24.75" customHeight="1" x14ac:dyDescent="0.2">
      <c r="A58" t="s">
        <v>70</v>
      </c>
      <c r="B58" t="s">
        <v>71</v>
      </c>
      <c r="C58" t="s">
        <v>160</v>
      </c>
      <c r="D58" t="s">
        <v>73</v>
      </c>
      <c r="E58" t="s">
        <v>139</v>
      </c>
      <c r="F58" s="7" t="s">
        <v>93</v>
      </c>
      <c r="G58" t="s">
        <v>129</v>
      </c>
      <c r="H58" t="s">
        <v>95</v>
      </c>
      <c r="J58" t="s">
        <v>76</v>
      </c>
      <c r="K58" t="s">
        <v>125</v>
      </c>
      <c r="L58" t="s">
        <v>107</v>
      </c>
      <c r="M58" t="s">
        <v>79</v>
      </c>
      <c r="N58" t="s">
        <v>79</v>
      </c>
      <c r="O58" t="s">
        <v>79</v>
      </c>
      <c r="P58" t="s">
        <v>79</v>
      </c>
      <c r="Q58" t="s">
        <v>79</v>
      </c>
      <c r="R58" t="s">
        <v>81</v>
      </c>
      <c r="S58" t="s">
        <v>82</v>
      </c>
      <c r="T58" t="s">
        <v>79</v>
      </c>
      <c r="U58" t="s">
        <v>110</v>
      </c>
      <c r="V58" t="s">
        <v>83</v>
      </c>
      <c r="W58" t="s">
        <v>83</v>
      </c>
      <c r="X58" t="s">
        <v>83</v>
      </c>
      <c r="Y58" t="s">
        <v>83</v>
      </c>
      <c r="Z58" t="s">
        <v>84</v>
      </c>
      <c r="AE58" t="s">
        <v>81</v>
      </c>
      <c r="AF58" t="s">
        <v>86</v>
      </c>
      <c r="AG58" t="s">
        <v>79</v>
      </c>
      <c r="AH58" t="s">
        <v>79</v>
      </c>
      <c r="AI58" t="s">
        <v>80</v>
      </c>
      <c r="AJ58" t="s">
        <v>80</v>
      </c>
      <c r="AK58" t="s">
        <v>80</v>
      </c>
      <c r="AL58" t="s">
        <v>80</v>
      </c>
      <c r="AM58" t="s">
        <v>80</v>
      </c>
      <c r="AN58" t="s">
        <v>87</v>
      </c>
      <c r="AO58" t="s">
        <v>88</v>
      </c>
      <c r="AP58" t="s">
        <v>88</v>
      </c>
      <c r="AR58" t="s">
        <v>89</v>
      </c>
      <c r="AS58" t="s">
        <v>89</v>
      </c>
      <c r="AT58" t="s">
        <v>88</v>
      </c>
      <c r="AU58" t="s">
        <v>88</v>
      </c>
      <c r="AV58" t="s">
        <v>88</v>
      </c>
      <c r="AW58" t="s">
        <v>88</v>
      </c>
      <c r="AX58" t="s">
        <v>88</v>
      </c>
      <c r="AY58" t="s">
        <v>88</v>
      </c>
      <c r="AZ58" t="s">
        <v>88</v>
      </c>
      <c r="BA58" t="s">
        <v>88</v>
      </c>
      <c r="BB58" t="s">
        <v>88</v>
      </c>
      <c r="BC58" t="s">
        <v>88</v>
      </c>
      <c r="BD58" t="s">
        <v>88</v>
      </c>
      <c r="BE58" t="s">
        <v>88</v>
      </c>
      <c r="BF58" t="s">
        <v>88</v>
      </c>
      <c r="BG58" t="s">
        <v>87</v>
      </c>
      <c r="BH58" t="s">
        <v>88</v>
      </c>
      <c r="BI58" t="s">
        <v>87</v>
      </c>
      <c r="BJ58" t="s">
        <v>89</v>
      </c>
      <c r="BK58" t="s">
        <v>90</v>
      </c>
      <c r="BL58" t="s">
        <v>80</v>
      </c>
      <c r="BM58" t="s">
        <v>80</v>
      </c>
      <c r="BN58" t="s">
        <v>80</v>
      </c>
      <c r="BP58" t="s">
        <v>130</v>
      </c>
    </row>
    <row r="59" spans="1:70" ht="24.75" customHeight="1" x14ac:dyDescent="0.2">
      <c r="A59" t="s">
        <v>70</v>
      </c>
      <c r="B59" t="s">
        <v>71</v>
      </c>
      <c r="C59" t="s">
        <v>160</v>
      </c>
      <c r="D59" t="s">
        <v>73</v>
      </c>
      <c r="E59" t="s">
        <v>74</v>
      </c>
      <c r="F59" s="7" t="s">
        <v>93</v>
      </c>
      <c r="G59" t="s">
        <v>132</v>
      </c>
      <c r="H59" t="s">
        <v>95</v>
      </c>
      <c r="J59" t="s">
        <v>105</v>
      </c>
      <c r="K59" t="s">
        <v>143</v>
      </c>
      <c r="L59" t="s">
        <v>81</v>
      </c>
      <c r="M59" t="s">
        <v>80</v>
      </c>
      <c r="N59" t="s">
        <v>80</v>
      </c>
      <c r="O59" t="s">
        <v>80</v>
      </c>
      <c r="P59" t="s">
        <v>80</v>
      </c>
      <c r="Q59" t="s">
        <v>80</v>
      </c>
      <c r="R59" t="s">
        <v>98</v>
      </c>
      <c r="S59" t="s">
        <v>109</v>
      </c>
      <c r="T59" t="s">
        <v>113</v>
      </c>
      <c r="U59" t="s">
        <v>81</v>
      </c>
      <c r="V59" t="s">
        <v>100</v>
      </c>
      <c r="W59" t="s">
        <v>100</v>
      </c>
      <c r="X59" t="s">
        <v>83</v>
      </c>
      <c r="Y59" t="s">
        <v>83</v>
      </c>
      <c r="Z59" t="s">
        <v>84</v>
      </c>
      <c r="AE59" t="s">
        <v>78</v>
      </c>
      <c r="AF59" t="s">
        <v>111</v>
      </c>
      <c r="AG59" t="s">
        <v>80</v>
      </c>
      <c r="AH59" t="s">
        <v>80</v>
      </c>
      <c r="AJ59" t="s">
        <v>80</v>
      </c>
      <c r="AK59" t="s">
        <v>80</v>
      </c>
      <c r="AL59" t="s">
        <v>80</v>
      </c>
      <c r="AM59" t="s">
        <v>80</v>
      </c>
      <c r="AN59" t="s">
        <v>89</v>
      </c>
      <c r="AO59" t="s">
        <v>87</v>
      </c>
      <c r="AP59" t="s">
        <v>87</v>
      </c>
      <c r="AQ59" t="s">
        <v>87</v>
      </c>
      <c r="AR59" t="s">
        <v>69</v>
      </c>
      <c r="AS59" t="s">
        <v>69</v>
      </c>
      <c r="AT59" t="s">
        <v>89</v>
      </c>
      <c r="AU59" t="s">
        <v>89</v>
      </c>
      <c r="AV59" t="s">
        <v>89</v>
      </c>
      <c r="AW59" t="s">
        <v>89</v>
      </c>
      <c r="AX59" t="s">
        <v>89</v>
      </c>
      <c r="AY59" t="s">
        <v>87</v>
      </c>
      <c r="AZ59" t="s">
        <v>87</v>
      </c>
      <c r="BA59" t="s">
        <v>87</v>
      </c>
      <c r="BB59" t="s">
        <v>87</v>
      </c>
      <c r="BC59" t="s">
        <v>87</v>
      </c>
      <c r="BD59" t="s">
        <v>87</v>
      </c>
      <c r="BE59" t="s">
        <v>87</v>
      </c>
      <c r="BF59" t="s">
        <v>87</v>
      </c>
      <c r="BG59" t="s">
        <v>87</v>
      </c>
      <c r="BH59" t="s">
        <v>87</v>
      </c>
      <c r="BI59" t="s">
        <v>89</v>
      </c>
      <c r="BJ59" t="s">
        <v>69</v>
      </c>
      <c r="BK59" t="s">
        <v>90</v>
      </c>
      <c r="BL59" t="s">
        <v>80</v>
      </c>
      <c r="BM59" t="s">
        <v>80</v>
      </c>
      <c r="BN59" t="s">
        <v>80</v>
      </c>
      <c r="BP59" t="s">
        <v>130</v>
      </c>
    </row>
    <row r="60" spans="1:70" ht="24.75" customHeight="1" x14ac:dyDescent="0.2">
      <c r="A60" t="s">
        <v>70</v>
      </c>
      <c r="B60" t="s">
        <v>71</v>
      </c>
      <c r="C60" t="s">
        <v>160</v>
      </c>
      <c r="D60" t="s">
        <v>92</v>
      </c>
      <c r="E60" t="s">
        <v>182</v>
      </c>
      <c r="F60" t="s">
        <v>170</v>
      </c>
      <c r="G60" t="s">
        <v>112</v>
      </c>
      <c r="H60" t="s">
        <v>133</v>
      </c>
      <c r="J60" t="s">
        <v>76</v>
      </c>
      <c r="K60" t="s">
        <v>87</v>
      </c>
      <c r="L60" t="s">
        <v>81</v>
      </c>
      <c r="M60" t="s">
        <v>79</v>
      </c>
      <c r="N60" t="s">
        <v>79</v>
      </c>
      <c r="O60" t="s">
        <v>79</v>
      </c>
      <c r="P60" t="s">
        <v>79</v>
      </c>
      <c r="Q60" t="s">
        <v>79</v>
      </c>
      <c r="R60" t="s">
        <v>81</v>
      </c>
      <c r="S60" t="s">
        <v>82</v>
      </c>
      <c r="T60" t="s">
        <v>113</v>
      </c>
      <c r="U60" t="s">
        <v>110</v>
      </c>
      <c r="V60" t="s">
        <v>83</v>
      </c>
      <c r="W60" t="s">
        <v>83</v>
      </c>
      <c r="X60" t="s">
        <v>83</v>
      </c>
      <c r="Y60" t="s">
        <v>83</v>
      </c>
      <c r="Z60" t="s">
        <v>84</v>
      </c>
      <c r="AF60" t="s">
        <v>118</v>
      </c>
      <c r="AH60" t="s">
        <v>80</v>
      </c>
      <c r="AI60" t="s">
        <v>80</v>
      </c>
      <c r="AJ60" t="s">
        <v>80</v>
      </c>
      <c r="AK60" t="s">
        <v>80</v>
      </c>
      <c r="AL60" t="s">
        <v>80</v>
      </c>
      <c r="AM60" t="s">
        <v>80</v>
      </c>
      <c r="AN60" t="s">
        <v>87</v>
      </c>
      <c r="AO60" t="s">
        <v>87</v>
      </c>
      <c r="AP60" t="s">
        <v>87</v>
      </c>
      <c r="AQ60" t="s">
        <v>89</v>
      </c>
      <c r="AR60" t="s">
        <v>89</v>
      </c>
      <c r="AS60" t="s">
        <v>89</v>
      </c>
      <c r="AT60" t="s">
        <v>87</v>
      </c>
      <c r="AU60" t="s">
        <v>88</v>
      </c>
      <c r="AV60" t="s">
        <v>88</v>
      </c>
      <c r="AW60" t="s">
        <v>88</v>
      </c>
      <c r="AX60" t="s">
        <v>88</v>
      </c>
      <c r="AY60" t="s">
        <v>88</v>
      </c>
      <c r="AZ60" t="s">
        <v>88</v>
      </c>
      <c r="BA60" t="s">
        <v>88</v>
      </c>
      <c r="BB60" t="s">
        <v>88</v>
      </c>
      <c r="BC60" t="s">
        <v>88</v>
      </c>
      <c r="BD60" t="s">
        <v>88</v>
      </c>
      <c r="BE60" t="s">
        <v>88</v>
      </c>
      <c r="BF60" t="s">
        <v>88</v>
      </c>
      <c r="BG60" t="s">
        <v>88</v>
      </c>
      <c r="BH60" t="s">
        <v>87</v>
      </c>
      <c r="BI60" t="s">
        <v>87</v>
      </c>
      <c r="BJ60" t="s">
        <v>87</v>
      </c>
      <c r="BK60" t="s">
        <v>90</v>
      </c>
      <c r="BL60" t="s">
        <v>79</v>
      </c>
      <c r="BM60" t="s">
        <v>80</v>
      </c>
      <c r="BN60" t="s">
        <v>80</v>
      </c>
      <c r="BP60" t="s">
        <v>114</v>
      </c>
    </row>
    <row r="61" spans="1:70" ht="24.75" customHeight="1" x14ac:dyDescent="0.2">
      <c r="A61" t="s">
        <v>70</v>
      </c>
      <c r="B61" t="s">
        <v>71</v>
      </c>
      <c r="C61" t="s">
        <v>160</v>
      </c>
      <c r="D61" t="s">
        <v>73</v>
      </c>
      <c r="E61" t="s">
        <v>74</v>
      </c>
      <c r="F61" s="7" t="s">
        <v>93</v>
      </c>
      <c r="G61" t="s">
        <v>132</v>
      </c>
      <c r="H61" t="s">
        <v>133</v>
      </c>
      <c r="J61" t="s">
        <v>76</v>
      </c>
      <c r="K61" t="s">
        <v>87</v>
      </c>
      <c r="L61" t="s">
        <v>107</v>
      </c>
      <c r="M61" t="s">
        <v>79</v>
      </c>
      <c r="N61" t="s">
        <v>80</v>
      </c>
      <c r="O61" t="s">
        <v>79</v>
      </c>
      <c r="P61" t="s">
        <v>80</v>
      </c>
      <c r="Q61" t="s">
        <v>80</v>
      </c>
      <c r="R61" t="s">
        <v>108</v>
      </c>
      <c r="S61" t="s">
        <v>109</v>
      </c>
      <c r="T61" t="s">
        <v>79</v>
      </c>
      <c r="U61" t="s">
        <v>110</v>
      </c>
      <c r="V61" t="s">
        <v>100</v>
      </c>
      <c r="W61" t="s">
        <v>83</v>
      </c>
      <c r="X61" t="s">
        <v>83</v>
      </c>
      <c r="Y61" t="s">
        <v>83</v>
      </c>
      <c r="Z61" t="s">
        <v>100</v>
      </c>
      <c r="AB61" t="s">
        <v>83</v>
      </c>
      <c r="AE61" t="s">
        <v>78</v>
      </c>
      <c r="AF61" t="s">
        <v>111</v>
      </c>
      <c r="AG61" t="s">
        <v>80</v>
      </c>
      <c r="AH61" t="s">
        <v>80</v>
      </c>
      <c r="AI61" t="s">
        <v>80</v>
      </c>
      <c r="AJ61" t="s">
        <v>80</v>
      </c>
      <c r="AK61" t="s">
        <v>80</v>
      </c>
      <c r="AL61" t="s">
        <v>79</v>
      </c>
      <c r="AM61" t="s">
        <v>80</v>
      </c>
      <c r="AN61" t="s">
        <v>87</v>
      </c>
      <c r="AO61" t="s">
        <v>87</v>
      </c>
      <c r="AP61" t="s">
        <v>89</v>
      </c>
      <c r="AQ61" t="s">
        <v>87</v>
      </c>
      <c r="AR61" t="s">
        <v>87</v>
      </c>
      <c r="AS61" t="s">
        <v>87</v>
      </c>
      <c r="AU61" t="s">
        <v>87</v>
      </c>
      <c r="AV61" t="s">
        <v>87</v>
      </c>
      <c r="AW61" t="s">
        <v>87</v>
      </c>
      <c r="AX61" t="s">
        <v>89</v>
      </c>
      <c r="AY61" t="s">
        <v>88</v>
      </c>
      <c r="AZ61" t="s">
        <v>87</v>
      </c>
      <c r="BA61" t="s">
        <v>88</v>
      </c>
      <c r="BB61" t="s">
        <v>69</v>
      </c>
      <c r="BC61" t="s">
        <v>89</v>
      </c>
      <c r="BD61" t="s">
        <v>87</v>
      </c>
      <c r="BE61" t="s">
        <v>87</v>
      </c>
      <c r="BF61" t="s">
        <v>89</v>
      </c>
      <c r="BG61" t="s">
        <v>88</v>
      </c>
      <c r="BH61" t="s">
        <v>88</v>
      </c>
      <c r="BI61" t="s">
        <v>89</v>
      </c>
      <c r="BJ61" t="s">
        <v>69</v>
      </c>
      <c r="BK61" t="s">
        <v>90</v>
      </c>
      <c r="BL61" t="s">
        <v>80</v>
      </c>
      <c r="BM61" t="s">
        <v>80</v>
      </c>
      <c r="BN61" t="s">
        <v>80</v>
      </c>
      <c r="BP61" t="s">
        <v>114</v>
      </c>
      <c r="BR61" t="s">
        <v>183</v>
      </c>
    </row>
    <row r="62" spans="1:70" ht="24.75" customHeight="1" x14ac:dyDescent="0.2">
      <c r="A62" t="s">
        <v>70</v>
      </c>
      <c r="B62" t="s">
        <v>71</v>
      </c>
      <c r="C62" t="s">
        <v>160</v>
      </c>
      <c r="D62" t="s">
        <v>92</v>
      </c>
      <c r="E62" t="s">
        <v>74</v>
      </c>
      <c r="F62" t="s">
        <v>102</v>
      </c>
      <c r="G62" t="s">
        <v>112</v>
      </c>
      <c r="H62" t="s">
        <v>133</v>
      </c>
      <c r="J62" t="s">
        <v>105</v>
      </c>
      <c r="K62" t="s">
        <v>115</v>
      </c>
      <c r="L62" t="s">
        <v>81</v>
      </c>
      <c r="M62" t="s">
        <v>79</v>
      </c>
      <c r="N62" t="s">
        <v>79</v>
      </c>
      <c r="O62" t="s">
        <v>79</v>
      </c>
      <c r="P62" t="s">
        <v>80</v>
      </c>
      <c r="Q62" t="s">
        <v>79</v>
      </c>
      <c r="R62" t="s">
        <v>108</v>
      </c>
      <c r="S62" t="s">
        <v>82</v>
      </c>
      <c r="T62" t="s">
        <v>79</v>
      </c>
      <c r="U62" t="s">
        <v>110</v>
      </c>
      <c r="V62" t="s">
        <v>83</v>
      </c>
      <c r="W62" t="s">
        <v>83</v>
      </c>
      <c r="X62" t="s">
        <v>83</v>
      </c>
      <c r="Y62" t="s">
        <v>83</v>
      </c>
      <c r="Z62" t="s">
        <v>84</v>
      </c>
      <c r="AA62" t="s">
        <v>83</v>
      </c>
      <c r="AB62" t="s">
        <v>83</v>
      </c>
      <c r="AE62" t="s">
        <v>107</v>
      </c>
      <c r="AF62" t="s">
        <v>111</v>
      </c>
      <c r="AG62" t="s">
        <v>80</v>
      </c>
      <c r="AH62" t="s">
        <v>80</v>
      </c>
      <c r="AI62" t="s">
        <v>80</v>
      </c>
      <c r="AJ62" t="s">
        <v>80</v>
      </c>
      <c r="AK62" t="s">
        <v>80</v>
      </c>
      <c r="AL62" t="s">
        <v>80</v>
      </c>
      <c r="AM62" t="s">
        <v>80</v>
      </c>
      <c r="AN62" t="s">
        <v>87</v>
      </c>
      <c r="AO62" t="s">
        <v>87</v>
      </c>
      <c r="AP62" t="s">
        <v>87</v>
      </c>
      <c r="AQ62" t="s">
        <v>87</v>
      </c>
      <c r="AR62" t="s">
        <v>87</v>
      </c>
      <c r="AS62" t="s">
        <v>87</v>
      </c>
      <c r="AT62" t="s">
        <v>87</v>
      </c>
      <c r="AU62" t="s">
        <v>87</v>
      </c>
      <c r="AV62" t="s">
        <v>69</v>
      </c>
      <c r="AW62" t="s">
        <v>87</v>
      </c>
      <c r="AX62" t="s">
        <v>87</v>
      </c>
      <c r="AY62" t="s">
        <v>89</v>
      </c>
      <c r="AZ62" t="s">
        <v>89</v>
      </c>
      <c r="BA62" t="s">
        <v>89</v>
      </c>
      <c r="BB62" t="s">
        <v>89</v>
      </c>
      <c r="BC62" t="s">
        <v>87</v>
      </c>
      <c r="BD62" t="s">
        <v>89</v>
      </c>
      <c r="BE62" t="s">
        <v>87</v>
      </c>
      <c r="BF62" t="s">
        <v>89</v>
      </c>
      <c r="BG62" t="s">
        <v>89</v>
      </c>
      <c r="BH62" t="s">
        <v>87</v>
      </c>
      <c r="BI62" t="s">
        <v>89</v>
      </c>
      <c r="BJ62" t="s">
        <v>89</v>
      </c>
      <c r="BK62" t="s">
        <v>90</v>
      </c>
      <c r="BL62" t="s">
        <v>79</v>
      </c>
      <c r="BM62" t="s">
        <v>80</v>
      </c>
      <c r="BN62" t="s">
        <v>80</v>
      </c>
      <c r="BP62" t="s">
        <v>114</v>
      </c>
      <c r="BR62" t="s">
        <v>184</v>
      </c>
    </row>
    <row r="63" spans="1:70" ht="24.75" customHeight="1" x14ac:dyDescent="0.2">
      <c r="A63" t="s">
        <v>70</v>
      </c>
      <c r="B63" t="s">
        <v>71</v>
      </c>
      <c r="C63" t="s">
        <v>160</v>
      </c>
      <c r="D63" t="s">
        <v>92</v>
      </c>
      <c r="E63" t="s">
        <v>185</v>
      </c>
      <c r="F63" t="s">
        <v>136</v>
      </c>
      <c r="G63" t="s">
        <v>94</v>
      </c>
      <c r="H63" t="s">
        <v>133</v>
      </c>
      <c r="J63" t="s">
        <v>76</v>
      </c>
      <c r="K63" t="s">
        <v>87</v>
      </c>
      <c r="L63" t="s">
        <v>97</v>
      </c>
      <c r="M63" t="s">
        <v>79</v>
      </c>
      <c r="N63" t="s">
        <v>79</v>
      </c>
      <c r="O63" t="s">
        <v>79</v>
      </c>
      <c r="P63" t="s">
        <v>79</v>
      </c>
      <c r="Q63" t="s">
        <v>79</v>
      </c>
      <c r="R63" t="s">
        <v>81</v>
      </c>
      <c r="S63" t="s">
        <v>109</v>
      </c>
      <c r="T63" t="s">
        <v>79</v>
      </c>
      <c r="U63" t="s">
        <v>110</v>
      </c>
      <c r="V63" t="s">
        <v>83</v>
      </c>
      <c r="W63" t="s">
        <v>83</v>
      </c>
      <c r="X63" t="s">
        <v>83</v>
      </c>
      <c r="Y63" t="s">
        <v>83</v>
      </c>
      <c r="Z63" t="s">
        <v>85</v>
      </c>
      <c r="AE63" t="s">
        <v>97</v>
      </c>
      <c r="AF63" t="s">
        <v>111</v>
      </c>
      <c r="AG63" t="s">
        <v>80</v>
      </c>
      <c r="AH63" t="s">
        <v>80</v>
      </c>
      <c r="AI63" t="s">
        <v>80</v>
      </c>
      <c r="AJ63" t="s">
        <v>80</v>
      </c>
      <c r="AK63" t="s">
        <v>80</v>
      </c>
      <c r="AL63" t="s">
        <v>80</v>
      </c>
      <c r="AM63" t="s">
        <v>80</v>
      </c>
      <c r="AN63" t="s">
        <v>69</v>
      </c>
      <c r="AO63" t="s">
        <v>87</v>
      </c>
      <c r="AP63" t="s">
        <v>87</v>
      </c>
      <c r="AQ63" t="s">
        <v>87</v>
      </c>
      <c r="AR63" t="s">
        <v>89</v>
      </c>
      <c r="AS63" t="s">
        <v>89</v>
      </c>
      <c r="AT63" t="s">
        <v>88</v>
      </c>
      <c r="AU63" t="s">
        <v>87</v>
      </c>
      <c r="AV63" t="s">
        <v>89</v>
      </c>
      <c r="AW63" t="s">
        <v>88</v>
      </c>
      <c r="AX63" t="s">
        <v>89</v>
      </c>
      <c r="AY63" t="s">
        <v>88</v>
      </c>
      <c r="AZ63" t="s">
        <v>87</v>
      </c>
      <c r="BA63" t="s">
        <v>87</v>
      </c>
      <c r="BB63" t="s">
        <v>87</v>
      </c>
      <c r="BD63" t="s">
        <v>88</v>
      </c>
      <c r="BE63" t="s">
        <v>88</v>
      </c>
      <c r="BF63" t="s">
        <v>88</v>
      </c>
      <c r="BG63" t="s">
        <v>89</v>
      </c>
      <c r="BH63" t="s">
        <v>89</v>
      </c>
      <c r="BI63" t="s">
        <v>89</v>
      </c>
      <c r="BJ63" t="s">
        <v>69</v>
      </c>
      <c r="BK63" t="s">
        <v>90</v>
      </c>
      <c r="BL63" t="s">
        <v>80</v>
      </c>
      <c r="BM63" t="s">
        <v>80</v>
      </c>
      <c r="BN63" t="s">
        <v>80</v>
      </c>
      <c r="BP63" t="s">
        <v>114</v>
      </c>
      <c r="BQ63" t="s">
        <v>186</v>
      </c>
      <c r="BR63" t="s">
        <v>187</v>
      </c>
    </row>
    <row r="64" spans="1:70" ht="24.75" customHeight="1" x14ac:dyDescent="0.2">
      <c r="A64" t="s">
        <v>70</v>
      </c>
      <c r="B64" t="s">
        <v>71</v>
      </c>
      <c r="C64" t="s">
        <v>160</v>
      </c>
      <c r="D64" t="s">
        <v>92</v>
      </c>
      <c r="E64" t="s">
        <v>188</v>
      </c>
      <c r="F64" t="s">
        <v>165</v>
      </c>
      <c r="G64" t="s">
        <v>132</v>
      </c>
      <c r="H64" t="s">
        <v>133</v>
      </c>
      <c r="J64" t="s">
        <v>76</v>
      </c>
      <c r="K64" t="s">
        <v>89</v>
      </c>
      <c r="L64" t="s">
        <v>107</v>
      </c>
      <c r="M64" t="s">
        <v>79</v>
      </c>
      <c r="N64" t="s">
        <v>79</v>
      </c>
      <c r="O64" t="s">
        <v>79</v>
      </c>
      <c r="P64" t="s">
        <v>79</v>
      </c>
      <c r="Q64" t="s">
        <v>79</v>
      </c>
      <c r="R64" t="s">
        <v>108</v>
      </c>
      <c r="S64" t="s">
        <v>82</v>
      </c>
      <c r="T64" t="s">
        <v>113</v>
      </c>
      <c r="U64" t="s">
        <v>110</v>
      </c>
      <c r="V64" t="s">
        <v>83</v>
      </c>
      <c r="W64" t="s">
        <v>83</v>
      </c>
      <c r="X64" t="s">
        <v>83</v>
      </c>
      <c r="Y64" t="s">
        <v>83</v>
      </c>
      <c r="Z64" t="s">
        <v>84</v>
      </c>
      <c r="AE64" t="s">
        <v>81</v>
      </c>
      <c r="AF64" t="s">
        <v>111</v>
      </c>
      <c r="AG64" t="s">
        <v>80</v>
      </c>
      <c r="AH64" t="s">
        <v>80</v>
      </c>
      <c r="AI64" t="s">
        <v>80</v>
      </c>
      <c r="AJ64" t="s">
        <v>80</v>
      </c>
      <c r="AK64" t="s">
        <v>80</v>
      </c>
      <c r="AL64" t="s">
        <v>80</v>
      </c>
      <c r="AM64" t="s">
        <v>80</v>
      </c>
      <c r="AN64" t="s">
        <v>88</v>
      </c>
      <c r="AO64" t="s">
        <v>88</v>
      </c>
      <c r="AP64" t="s">
        <v>88</v>
      </c>
      <c r="AQ64" t="s">
        <v>88</v>
      </c>
      <c r="AR64" t="s">
        <v>88</v>
      </c>
      <c r="AS64" t="s">
        <v>88</v>
      </c>
      <c r="AT64" t="s">
        <v>88</v>
      </c>
      <c r="AU64" t="s">
        <v>88</v>
      </c>
      <c r="AV64" t="s">
        <v>88</v>
      </c>
      <c r="AW64" t="s">
        <v>88</v>
      </c>
      <c r="AX64" t="s">
        <v>88</v>
      </c>
      <c r="AY64" t="s">
        <v>88</v>
      </c>
      <c r="AZ64" t="s">
        <v>88</v>
      </c>
      <c r="BA64" t="s">
        <v>88</v>
      </c>
      <c r="BB64" t="s">
        <v>88</v>
      </c>
      <c r="BC64" t="s">
        <v>88</v>
      </c>
      <c r="BD64" t="s">
        <v>88</v>
      </c>
      <c r="BE64" t="s">
        <v>88</v>
      </c>
      <c r="BF64" t="s">
        <v>88</v>
      </c>
      <c r="BG64" t="s">
        <v>88</v>
      </c>
      <c r="BH64" t="s">
        <v>88</v>
      </c>
      <c r="BI64" t="s">
        <v>88</v>
      </c>
      <c r="BJ64" t="s">
        <v>88</v>
      </c>
      <c r="BK64" t="s">
        <v>90</v>
      </c>
      <c r="BL64" t="s">
        <v>80</v>
      </c>
      <c r="BM64" t="s">
        <v>80</v>
      </c>
      <c r="BN64" t="s">
        <v>80</v>
      </c>
      <c r="BP64" t="s">
        <v>130</v>
      </c>
    </row>
    <row r="65" spans="1:68" ht="24.75" customHeight="1" x14ac:dyDescent="0.2">
      <c r="A65" t="s">
        <v>70</v>
      </c>
      <c r="B65" t="s">
        <v>71</v>
      </c>
      <c r="C65" t="s">
        <v>160</v>
      </c>
      <c r="D65" t="s">
        <v>73</v>
      </c>
      <c r="E65" t="s">
        <v>189</v>
      </c>
      <c r="F65" t="s">
        <v>136</v>
      </c>
      <c r="G65" t="s">
        <v>112</v>
      </c>
      <c r="J65" t="s">
        <v>76</v>
      </c>
      <c r="K65" t="s">
        <v>87</v>
      </c>
      <c r="L65" t="s">
        <v>81</v>
      </c>
      <c r="M65" t="s">
        <v>80</v>
      </c>
      <c r="N65" t="s">
        <v>80</v>
      </c>
      <c r="O65" t="s">
        <v>80</v>
      </c>
      <c r="P65" t="s">
        <v>80</v>
      </c>
      <c r="Q65" t="s">
        <v>80</v>
      </c>
      <c r="R65" t="s">
        <v>98</v>
      </c>
      <c r="S65" t="s">
        <v>99</v>
      </c>
      <c r="T65" t="s">
        <v>113</v>
      </c>
      <c r="U65" t="s">
        <v>81</v>
      </c>
      <c r="V65" t="s">
        <v>83</v>
      </c>
      <c r="W65" t="s">
        <v>83</v>
      </c>
      <c r="X65" t="s">
        <v>83</v>
      </c>
      <c r="Y65" t="s">
        <v>83</v>
      </c>
      <c r="Z65" t="s">
        <v>84</v>
      </c>
      <c r="AE65" t="s">
        <v>81</v>
      </c>
      <c r="AF65" t="s">
        <v>111</v>
      </c>
      <c r="AG65" t="s">
        <v>80</v>
      </c>
      <c r="AH65" t="s">
        <v>80</v>
      </c>
      <c r="AI65" t="s">
        <v>80</v>
      </c>
      <c r="AJ65" t="s">
        <v>80</v>
      </c>
      <c r="AK65" t="s">
        <v>80</v>
      </c>
      <c r="AL65" t="s">
        <v>79</v>
      </c>
      <c r="AM65" t="s">
        <v>80</v>
      </c>
      <c r="AN65" t="s">
        <v>88</v>
      </c>
      <c r="AO65" t="s">
        <v>88</v>
      </c>
      <c r="AP65" t="s">
        <v>88</v>
      </c>
      <c r="AQ65" t="s">
        <v>88</v>
      </c>
      <c r="AR65" t="s">
        <v>87</v>
      </c>
      <c r="AS65" t="s">
        <v>87</v>
      </c>
      <c r="AT65" t="s">
        <v>88</v>
      </c>
      <c r="AU65" t="s">
        <v>88</v>
      </c>
      <c r="AV65" t="s">
        <v>88</v>
      </c>
      <c r="AW65" t="s">
        <v>88</v>
      </c>
      <c r="AX65" t="s">
        <v>88</v>
      </c>
      <c r="AY65" t="s">
        <v>88</v>
      </c>
      <c r="AZ65" t="s">
        <v>88</v>
      </c>
      <c r="BA65" t="s">
        <v>88</v>
      </c>
      <c r="BB65" t="s">
        <v>88</v>
      </c>
      <c r="BC65" t="s">
        <v>88</v>
      </c>
      <c r="BD65" t="s">
        <v>88</v>
      </c>
      <c r="BE65" t="s">
        <v>88</v>
      </c>
      <c r="BF65" t="s">
        <v>88</v>
      </c>
      <c r="BG65" t="s">
        <v>88</v>
      </c>
      <c r="BH65" t="s">
        <v>88</v>
      </c>
      <c r="BI65" t="s">
        <v>89</v>
      </c>
      <c r="BJ65" t="s">
        <v>89</v>
      </c>
      <c r="BK65" t="s">
        <v>90</v>
      </c>
      <c r="BL65" t="s">
        <v>79</v>
      </c>
      <c r="BM65" t="s">
        <v>80</v>
      </c>
      <c r="BN65" t="s">
        <v>80</v>
      </c>
      <c r="BP65" t="s">
        <v>114</v>
      </c>
    </row>
    <row r="66" spans="1:68" ht="24.75" customHeight="1" x14ac:dyDescent="0.2">
      <c r="A66" t="s">
        <v>70</v>
      </c>
      <c r="B66" t="s">
        <v>71</v>
      </c>
      <c r="C66" t="s">
        <v>160</v>
      </c>
      <c r="D66" t="s">
        <v>92</v>
      </c>
      <c r="E66" t="s">
        <v>190</v>
      </c>
      <c r="F66" s="7" t="s">
        <v>93</v>
      </c>
      <c r="G66" t="s">
        <v>132</v>
      </c>
      <c r="H66" t="s">
        <v>104</v>
      </c>
      <c r="J66" t="s">
        <v>76</v>
      </c>
      <c r="K66" t="s">
        <v>87</v>
      </c>
      <c r="L66" t="s">
        <v>81</v>
      </c>
      <c r="M66" t="s">
        <v>79</v>
      </c>
      <c r="N66" t="s">
        <v>79</v>
      </c>
      <c r="O66" t="s">
        <v>79</v>
      </c>
      <c r="P66" t="s">
        <v>79</v>
      </c>
      <c r="Q66" t="s">
        <v>79</v>
      </c>
      <c r="R66" t="s">
        <v>108</v>
      </c>
      <c r="S66" t="s">
        <v>82</v>
      </c>
      <c r="T66" t="s">
        <v>79</v>
      </c>
      <c r="U66" t="s">
        <v>110</v>
      </c>
      <c r="V66" t="s">
        <v>83</v>
      </c>
      <c r="Z66" t="s">
        <v>84</v>
      </c>
      <c r="AE66" t="s">
        <v>81</v>
      </c>
      <c r="AF66" t="s">
        <v>111</v>
      </c>
      <c r="AG66" t="s">
        <v>80</v>
      </c>
      <c r="AH66" t="s">
        <v>80</v>
      </c>
      <c r="AI66" t="s">
        <v>80</v>
      </c>
      <c r="AJ66" t="s">
        <v>80</v>
      </c>
      <c r="AK66" t="s">
        <v>80</v>
      </c>
      <c r="AL66" t="s">
        <v>80</v>
      </c>
      <c r="AM66" t="s">
        <v>80</v>
      </c>
      <c r="AN66" t="s">
        <v>88</v>
      </c>
      <c r="AO66" t="s">
        <v>88</v>
      </c>
      <c r="AP66" t="s">
        <v>88</v>
      </c>
      <c r="AQ66" t="s">
        <v>87</v>
      </c>
      <c r="AR66" t="s">
        <v>87</v>
      </c>
      <c r="AS66" t="s">
        <v>87</v>
      </c>
      <c r="AU66" t="s">
        <v>87</v>
      </c>
      <c r="AV66" t="s">
        <v>88</v>
      </c>
      <c r="AW66" t="s">
        <v>88</v>
      </c>
      <c r="AX66" t="s">
        <v>88</v>
      </c>
      <c r="AY66" t="s">
        <v>87</v>
      </c>
      <c r="AZ66" t="s">
        <v>87</v>
      </c>
      <c r="BA66" t="s">
        <v>87</v>
      </c>
      <c r="BB66" t="s">
        <v>88</v>
      </c>
      <c r="BC66" t="s">
        <v>88</v>
      </c>
      <c r="BD66" t="s">
        <v>87</v>
      </c>
      <c r="BE66" t="s">
        <v>87</v>
      </c>
      <c r="BF66" t="s">
        <v>88</v>
      </c>
      <c r="BG66" t="s">
        <v>88</v>
      </c>
      <c r="BH66" t="s">
        <v>88</v>
      </c>
      <c r="BI66" t="s">
        <v>88</v>
      </c>
      <c r="BJ66" t="s">
        <v>88</v>
      </c>
      <c r="BK66" t="s">
        <v>90</v>
      </c>
      <c r="BL66" t="s">
        <v>79</v>
      </c>
      <c r="BM66" t="s">
        <v>80</v>
      </c>
      <c r="BN66" t="s">
        <v>79</v>
      </c>
      <c r="BP66" t="s">
        <v>114</v>
      </c>
    </row>
    <row r="67" spans="1:68" ht="24.75" customHeight="1" x14ac:dyDescent="0.2">
      <c r="A67" t="s">
        <v>70</v>
      </c>
      <c r="B67" t="s">
        <v>71</v>
      </c>
      <c r="C67" t="s">
        <v>72</v>
      </c>
      <c r="D67" t="s">
        <v>73</v>
      </c>
      <c r="E67" t="s">
        <v>74</v>
      </c>
      <c r="F67" s="7" t="s">
        <v>93</v>
      </c>
      <c r="G67" t="s">
        <v>103</v>
      </c>
      <c r="H67" t="s">
        <v>75</v>
      </c>
      <c r="J67" t="s">
        <v>105</v>
      </c>
      <c r="K67" t="s">
        <v>147</v>
      </c>
      <c r="L67" t="s">
        <v>81</v>
      </c>
      <c r="M67" t="s">
        <v>79</v>
      </c>
      <c r="N67" t="s">
        <v>79</v>
      </c>
      <c r="O67" t="s">
        <v>79</v>
      </c>
      <c r="P67" t="s">
        <v>80</v>
      </c>
      <c r="Q67" t="s">
        <v>80</v>
      </c>
      <c r="R67" t="s">
        <v>81</v>
      </c>
      <c r="S67" t="s">
        <v>109</v>
      </c>
      <c r="T67" t="s">
        <v>79</v>
      </c>
      <c r="U67" t="s">
        <v>81</v>
      </c>
      <c r="V67" t="s">
        <v>83</v>
      </c>
      <c r="Z67" t="s">
        <v>84</v>
      </c>
      <c r="AB67" t="s">
        <v>85</v>
      </c>
      <c r="AE67" t="s">
        <v>81</v>
      </c>
      <c r="AF67" t="s">
        <v>86</v>
      </c>
      <c r="AG67" t="s">
        <v>80</v>
      </c>
      <c r="AH67" t="s">
        <v>80</v>
      </c>
      <c r="AI67" t="s">
        <v>80</v>
      </c>
      <c r="AJ67" t="s">
        <v>80</v>
      </c>
      <c r="AK67" t="s">
        <v>80</v>
      </c>
      <c r="AL67" t="s">
        <v>80</v>
      </c>
      <c r="AM67" t="s">
        <v>80</v>
      </c>
      <c r="AN67" t="s">
        <v>89</v>
      </c>
      <c r="AO67" t="s">
        <v>89</v>
      </c>
      <c r="AP67" t="s">
        <v>89</v>
      </c>
      <c r="AQ67" t="s">
        <v>87</v>
      </c>
      <c r="AR67" t="s">
        <v>87</v>
      </c>
      <c r="AS67" t="s">
        <v>87</v>
      </c>
      <c r="AT67" t="s">
        <v>89</v>
      </c>
      <c r="AU67" t="s">
        <v>89</v>
      </c>
      <c r="AV67" t="s">
        <v>89</v>
      </c>
      <c r="AW67" t="s">
        <v>89</v>
      </c>
      <c r="AX67" t="s">
        <v>89</v>
      </c>
      <c r="AY67" t="s">
        <v>89</v>
      </c>
      <c r="AZ67" t="s">
        <v>89</v>
      </c>
      <c r="BA67" t="s">
        <v>89</v>
      </c>
      <c r="BB67" t="s">
        <v>69</v>
      </c>
      <c r="BC67" t="s">
        <v>89</v>
      </c>
      <c r="BD67" t="s">
        <v>89</v>
      </c>
      <c r="BE67" t="s">
        <v>89</v>
      </c>
      <c r="BF67" t="s">
        <v>87</v>
      </c>
      <c r="BG67" t="s">
        <v>87</v>
      </c>
      <c r="BH67" t="s">
        <v>87</v>
      </c>
      <c r="BI67" t="s">
        <v>89</v>
      </c>
      <c r="BJ67" t="s">
        <v>89</v>
      </c>
      <c r="BK67" t="s">
        <v>90</v>
      </c>
      <c r="BL67" t="s">
        <v>80</v>
      </c>
      <c r="BM67" t="s">
        <v>80</v>
      </c>
      <c r="BN67" t="s">
        <v>80</v>
      </c>
      <c r="BP67" t="s">
        <v>91</v>
      </c>
    </row>
    <row r="68" spans="1:68" ht="24.75" customHeight="1" x14ac:dyDescent="0.2">
      <c r="A68" t="s">
        <v>70</v>
      </c>
      <c r="B68" t="s">
        <v>71</v>
      </c>
      <c r="C68" t="s">
        <v>72</v>
      </c>
      <c r="D68" t="s">
        <v>92</v>
      </c>
      <c r="E68" t="s">
        <v>74</v>
      </c>
      <c r="F68" t="s">
        <v>102</v>
      </c>
      <c r="G68" t="s">
        <v>132</v>
      </c>
      <c r="H68" t="s">
        <v>104</v>
      </c>
      <c r="J68" t="s">
        <v>76</v>
      </c>
      <c r="K68" t="s">
        <v>125</v>
      </c>
      <c r="L68" t="s">
        <v>78</v>
      </c>
      <c r="M68" t="s">
        <v>79</v>
      </c>
      <c r="N68" t="s">
        <v>80</v>
      </c>
      <c r="O68" t="s">
        <v>79</v>
      </c>
      <c r="P68" t="s">
        <v>80</v>
      </c>
      <c r="Q68" t="s">
        <v>80</v>
      </c>
      <c r="R68" t="s">
        <v>81</v>
      </c>
      <c r="S68" t="s">
        <v>109</v>
      </c>
      <c r="T68" t="s">
        <v>79</v>
      </c>
      <c r="U68" t="s">
        <v>81</v>
      </c>
      <c r="V68" t="s">
        <v>83</v>
      </c>
      <c r="W68" t="s">
        <v>83</v>
      </c>
      <c r="X68" t="s">
        <v>83</v>
      </c>
      <c r="Y68" t="s">
        <v>83</v>
      </c>
      <c r="Z68" t="s">
        <v>84</v>
      </c>
      <c r="AE68" t="s">
        <v>81</v>
      </c>
      <c r="AF68" t="s">
        <v>86</v>
      </c>
      <c r="AG68" t="s">
        <v>80</v>
      </c>
      <c r="AH68" t="s">
        <v>80</v>
      </c>
      <c r="AI68" t="s">
        <v>80</v>
      </c>
      <c r="AJ68" t="s">
        <v>80</v>
      </c>
      <c r="AK68" t="s">
        <v>80</v>
      </c>
      <c r="AL68" t="s">
        <v>80</v>
      </c>
      <c r="AM68" t="s">
        <v>80</v>
      </c>
      <c r="AN68" t="s">
        <v>89</v>
      </c>
      <c r="AO68" t="s">
        <v>89</v>
      </c>
      <c r="AP68" t="s">
        <v>89</v>
      </c>
      <c r="AQ68" t="s">
        <v>89</v>
      </c>
      <c r="AR68" t="s">
        <v>89</v>
      </c>
      <c r="AS68" t="s">
        <v>89</v>
      </c>
      <c r="AT68" t="s">
        <v>89</v>
      </c>
      <c r="AU68" t="s">
        <v>89</v>
      </c>
      <c r="AV68" t="s">
        <v>89</v>
      </c>
      <c r="AW68" t="s">
        <v>89</v>
      </c>
      <c r="AX68" t="s">
        <v>89</v>
      </c>
      <c r="AY68" t="s">
        <v>89</v>
      </c>
      <c r="AZ68" t="s">
        <v>89</v>
      </c>
      <c r="BA68" t="s">
        <v>69</v>
      </c>
      <c r="BB68" t="s">
        <v>69</v>
      </c>
      <c r="BC68" t="s">
        <v>89</v>
      </c>
      <c r="BD68" t="s">
        <v>89</v>
      </c>
      <c r="BE68" t="s">
        <v>89</v>
      </c>
      <c r="BF68" t="s">
        <v>89</v>
      </c>
      <c r="BG68" t="s">
        <v>89</v>
      </c>
      <c r="BH68" t="s">
        <v>89</v>
      </c>
      <c r="BI68" t="s">
        <v>89</v>
      </c>
      <c r="BJ68" t="s">
        <v>89</v>
      </c>
      <c r="BK68" t="s">
        <v>90</v>
      </c>
      <c r="BL68" t="s">
        <v>80</v>
      </c>
      <c r="BM68" t="s">
        <v>80</v>
      </c>
      <c r="BN68" t="s">
        <v>80</v>
      </c>
      <c r="BP68" t="s">
        <v>114</v>
      </c>
    </row>
    <row r="69" spans="1:68" ht="24.75" customHeight="1" x14ac:dyDescent="0.2">
      <c r="A69" t="s">
        <v>70</v>
      </c>
      <c r="B69" t="s">
        <v>71</v>
      </c>
      <c r="C69" t="s">
        <v>72</v>
      </c>
      <c r="D69" t="s">
        <v>73</v>
      </c>
      <c r="E69" t="s">
        <v>74</v>
      </c>
      <c r="F69" s="7" t="s">
        <v>93</v>
      </c>
      <c r="G69" t="s">
        <v>103</v>
      </c>
      <c r="H69" t="s">
        <v>75</v>
      </c>
      <c r="J69" t="s">
        <v>76</v>
      </c>
      <c r="K69" t="s">
        <v>147</v>
      </c>
      <c r="N69" t="s">
        <v>79</v>
      </c>
      <c r="O69" t="s">
        <v>79</v>
      </c>
      <c r="P69" t="s">
        <v>79</v>
      </c>
      <c r="Q69" t="s">
        <v>79</v>
      </c>
      <c r="R69" t="s">
        <v>81</v>
      </c>
      <c r="S69" t="s">
        <v>109</v>
      </c>
      <c r="T69" t="s">
        <v>79</v>
      </c>
      <c r="U69" t="s">
        <v>81</v>
      </c>
      <c r="V69" t="s">
        <v>83</v>
      </c>
      <c r="Z69" t="s">
        <v>84</v>
      </c>
      <c r="AB69" t="s">
        <v>85</v>
      </c>
      <c r="AE69" t="s">
        <v>81</v>
      </c>
      <c r="AF69" t="s">
        <v>111</v>
      </c>
      <c r="AG69" t="s">
        <v>80</v>
      </c>
      <c r="AH69" t="s">
        <v>80</v>
      </c>
      <c r="AI69" t="s">
        <v>80</v>
      </c>
      <c r="AJ69" t="s">
        <v>80</v>
      </c>
      <c r="AK69" t="s">
        <v>79</v>
      </c>
      <c r="AL69" t="s">
        <v>79</v>
      </c>
      <c r="AM69" t="s">
        <v>79</v>
      </c>
      <c r="AN69" t="s">
        <v>89</v>
      </c>
      <c r="AO69" t="s">
        <v>89</v>
      </c>
      <c r="AP69" t="s">
        <v>89</v>
      </c>
      <c r="AQ69" t="s">
        <v>87</v>
      </c>
      <c r="AR69" t="s">
        <v>87</v>
      </c>
      <c r="AS69" t="s">
        <v>87</v>
      </c>
      <c r="AT69" t="s">
        <v>89</v>
      </c>
      <c r="AU69" t="s">
        <v>89</v>
      </c>
      <c r="AV69" t="s">
        <v>89</v>
      </c>
      <c r="AW69" t="s">
        <v>89</v>
      </c>
      <c r="AX69" t="s">
        <v>89</v>
      </c>
      <c r="AY69" t="s">
        <v>89</v>
      </c>
      <c r="AZ69" t="s">
        <v>89</v>
      </c>
      <c r="BA69" t="s">
        <v>89</v>
      </c>
      <c r="BB69" t="s">
        <v>89</v>
      </c>
      <c r="BC69" t="s">
        <v>89</v>
      </c>
      <c r="BD69" t="s">
        <v>89</v>
      </c>
      <c r="BE69" t="s">
        <v>87</v>
      </c>
      <c r="BF69" t="s">
        <v>89</v>
      </c>
      <c r="BG69" t="s">
        <v>69</v>
      </c>
      <c r="BH69" t="s">
        <v>89</v>
      </c>
      <c r="BI69" t="s">
        <v>89</v>
      </c>
      <c r="BJ69" t="s">
        <v>89</v>
      </c>
      <c r="BK69" t="s">
        <v>90</v>
      </c>
      <c r="BL69" t="s">
        <v>80</v>
      </c>
      <c r="BM69" t="s">
        <v>80</v>
      </c>
      <c r="BN69" t="s">
        <v>80</v>
      </c>
      <c r="BP69" t="s">
        <v>91</v>
      </c>
    </row>
    <row r="70" spans="1:68" ht="24.75" customHeight="1" x14ac:dyDescent="0.2"/>
    <row r="71" spans="1:68" ht="24.75" customHeight="1" x14ac:dyDescent="0.2"/>
    <row r="72" spans="1:68" ht="24.75" customHeight="1" x14ac:dyDescent="0.2"/>
    <row r="73" spans="1:68" ht="24.75" customHeight="1" x14ac:dyDescent="0.2"/>
    <row r="74" spans="1:68" ht="24.75" customHeight="1" x14ac:dyDescent="0.2"/>
    <row r="75" spans="1:68" ht="24.75" customHeight="1" x14ac:dyDescent="0.2"/>
    <row r="76" spans="1:68" ht="24.75" customHeight="1" x14ac:dyDescent="0.2"/>
    <row r="77" spans="1:68" ht="24.75" customHeight="1" x14ac:dyDescent="0.2"/>
    <row r="78" spans="1:68" ht="24.75" customHeight="1" x14ac:dyDescent="0.2"/>
    <row r="79" spans="1:68" ht="24.75" customHeight="1" x14ac:dyDescent="0.2"/>
    <row r="80" spans="1:68" ht="24.75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8"/>
  <sheetViews>
    <sheetView tabSelected="1" topLeftCell="A382" workbookViewId="0">
      <selection activeCell="M199" sqref="M199"/>
    </sheetView>
  </sheetViews>
  <sheetFormatPr defaultRowHeight="14.25" x14ac:dyDescent="0.2"/>
  <cols>
    <col min="1" max="1" width="28.5" style="1" customWidth="1"/>
    <col min="2" max="2" width="13.3984375" customWidth="1"/>
    <col min="3" max="3" width="10.8984375" style="13" customWidth="1"/>
    <col min="6" max="6" width="12.5" customWidth="1"/>
  </cols>
  <sheetData>
    <row r="2" spans="1:6" x14ac:dyDescent="0.2">
      <c r="A2" s="1" t="s">
        <v>199</v>
      </c>
      <c r="B2">
        <v>68</v>
      </c>
    </row>
    <row r="4" spans="1:6" s="3" customFormat="1" x14ac:dyDescent="0.2">
      <c r="A4" s="27" t="s">
        <v>198</v>
      </c>
      <c r="B4" s="3" t="s">
        <v>200</v>
      </c>
      <c r="C4" s="10" t="s">
        <v>201</v>
      </c>
    </row>
    <row r="5" spans="1:6" s="3" customFormat="1" x14ac:dyDescent="0.2">
      <c r="A5" s="28"/>
      <c r="C5" s="10"/>
      <c r="F5" s="9"/>
    </row>
    <row r="6" spans="1:6" x14ac:dyDescent="0.2">
      <c r="A6" s="1" t="s">
        <v>197</v>
      </c>
      <c r="B6" s="5">
        <f>COUNTIF('ASL1'!A:A,"=ASL 1")</f>
        <v>68</v>
      </c>
      <c r="C6" s="14">
        <f>(B6*100)/$B$2</f>
        <v>100</v>
      </c>
      <c r="D6" s="6"/>
    </row>
    <row r="7" spans="1:6" x14ac:dyDescent="0.2">
      <c r="B7" s="5"/>
      <c r="C7" s="14"/>
      <c r="D7" s="6"/>
    </row>
    <row r="8" spans="1:6" x14ac:dyDescent="0.2">
      <c r="B8" s="5"/>
      <c r="C8" s="14"/>
      <c r="D8" s="6"/>
    </row>
    <row r="9" spans="1:6" x14ac:dyDescent="0.2">
      <c r="B9" s="5"/>
      <c r="C9" s="14"/>
      <c r="D9" s="6"/>
    </row>
    <row r="10" spans="1:6" x14ac:dyDescent="0.2">
      <c r="D10" s="8"/>
    </row>
    <row r="11" spans="1:6" x14ac:dyDescent="0.2">
      <c r="D11" s="8"/>
    </row>
    <row r="12" spans="1:6" x14ac:dyDescent="0.2">
      <c r="A12" s="26" t="s">
        <v>202</v>
      </c>
      <c r="C12" s="15" t="s">
        <v>201</v>
      </c>
      <c r="D12" s="8"/>
    </row>
    <row r="13" spans="1:6" x14ac:dyDescent="0.2">
      <c r="A13" s="18" t="s">
        <v>92</v>
      </c>
      <c r="B13">
        <f>COUNTIF('ASL1'!D:D,"=M")</f>
        <v>36</v>
      </c>
      <c r="C13" s="13">
        <f>(B13*100)/$B$2</f>
        <v>52.941176470588232</v>
      </c>
      <c r="D13" s="8"/>
    </row>
    <row r="14" spans="1:6" x14ac:dyDescent="0.2">
      <c r="A14" s="18" t="s">
        <v>73</v>
      </c>
      <c r="B14">
        <f>COUNTIF('ASL1'!D:D,"=F")</f>
        <v>32</v>
      </c>
      <c r="C14" s="13">
        <f>(B14*100)/$B$2</f>
        <v>47.058823529411768</v>
      </c>
      <c r="D14" s="8"/>
    </row>
    <row r="15" spans="1:6" x14ac:dyDescent="0.2">
      <c r="A15" s="18"/>
      <c r="D15" s="8"/>
    </row>
    <row r="16" spans="1:6" x14ac:dyDescent="0.2">
      <c r="A16" s="18"/>
      <c r="D16" s="8"/>
    </row>
    <row r="17" spans="1:4" x14ac:dyDescent="0.2">
      <c r="A17" s="18"/>
      <c r="D17" s="8"/>
    </row>
    <row r="18" spans="1:4" x14ac:dyDescent="0.2">
      <c r="A18" s="18"/>
      <c r="D18" s="8"/>
    </row>
    <row r="19" spans="1:4" x14ac:dyDescent="0.2">
      <c r="A19" s="18"/>
      <c r="D19" s="8"/>
    </row>
    <row r="20" spans="1:4" x14ac:dyDescent="0.2">
      <c r="A20" s="18"/>
      <c r="D20" s="8"/>
    </row>
    <row r="21" spans="1:4" x14ac:dyDescent="0.2">
      <c r="D21" s="8"/>
    </row>
    <row r="22" spans="1:4" x14ac:dyDescent="0.2">
      <c r="D22" s="8"/>
    </row>
    <row r="23" spans="1:4" x14ac:dyDescent="0.2">
      <c r="A23" s="26" t="s">
        <v>203</v>
      </c>
      <c r="C23" s="19" t="s">
        <v>201</v>
      </c>
      <c r="D23" s="8"/>
    </row>
    <row r="24" spans="1:4" x14ac:dyDescent="0.2">
      <c r="D24" s="8"/>
    </row>
    <row r="25" spans="1:4" x14ac:dyDescent="0.2">
      <c r="A25" s="18" t="s">
        <v>195</v>
      </c>
      <c r="B25">
        <f>COUNTIF('ASL1'!C:C,"=Ortopedia")</f>
        <v>39</v>
      </c>
      <c r="C25" s="13">
        <f>(B25*100)/$B$2</f>
        <v>57.352941176470587</v>
      </c>
      <c r="D25" s="8"/>
    </row>
    <row r="26" spans="1:4" x14ac:dyDescent="0.2">
      <c r="A26" s="18" t="s">
        <v>194</v>
      </c>
      <c r="B26">
        <f>COUNTIF('ASL1'!C:C,"=Geriatria")</f>
        <v>29</v>
      </c>
      <c r="C26" s="13">
        <f>(B26*100)/$B$2</f>
        <v>42.647058823529413</v>
      </c>
      <c r="D26" s="8"/>
    </row>
    <row r="27" spans="1:4" x14ac:dyDescent="0.2">
      <c r="A27" s="18"/>
      <c r="D27" s="8"/>
    </row>
    <row r="28" spans="1:4" x14ac:dyDescent="0.2">
      <c r="A28" s="18"/>
      <c r="D28" s="8"/>
    </row>
    <row r="29" spans="1:4" x14ac:dyDescent="0.2">
      <c r="A29" s="18"/>
      <c r="D29" s="8"/>
    </row>
    <row r="30" spans="1:4" x14ac:dyDescent="0.2">
      <c r="A30" s="18"/>
      <c r="D30" s="8"/>
    </row>
    <row r="31" spans="1:4" x14ac:dyDescent="0.2">
      <c r="D31" s="8"/>
    </row>
    <row r="32" spans="1:4" x14ac:dyDescent="0.2">
      <c r="D32" s="8"/>
    </row>
    <row r="33" spans="1:4" x14ac:dyDescent="0.2">
      <c r="A33" s="26" t="s">
        <v>205</v>
      </c>
      <c r="C33" s="19" t="s">
        <v>201</v>
      </c>
      <c r="D33" s="8"/>
    </row>
    <row r="34" spans="1:4" x14ac:dyDescent="0.2">
      <c r="D34" s="8"/>
    </row>
    <row r="35" spans="1:4" x14ac:dyDescent="0.2">
      <c r="A35" s="18" t="s">
        <v>206</v>
      </c>
      <c r="B35">
        <f>COUNTIF('ASL1'!G:G,"=licenza elementare")</f>
        <v>10</v>
      </c>
      <c r="C35" s="13">
        <f>(B35*100)/$B$2</f>
        <v>14.705882352941176</v>
      </c>
      <c r="D35" s="8"/>
    </row>
    <row r="36" spans="1:4" x14ac:dyDescent="0.2">
      <c r="A36" s="18" t="s">
        <v>207</v>
      </c>
      <c r="B36">
        <f>COUNTIF('ASL1'!G:G,"=licenza media inferiore")</f>
        <v>20</v>
      </c>
      <c r="C36" s="13">
        <f t="shared" ref="C36:C38" si="0">(B36*100)/$B$2</f>
        <v>29.411764705882351</v>
      </c>
      <c r="D36" s="8"/>
    </row>
    <row r="37" spans="1:4" x14ac:dyDescent="0.2">
      <c r="A37" s="18" t="s">
        <v>208</v>
      </c>
      <c r="B37">
        <f>COUNTIF('ASL1'!G:G,"=licenza media superiore")</f>
        <v>12</v>
      </c>
      <c r="C37" s="13">
        <f t="shared" si="0"/>
        <v>17.647058823529413</v>
      </c>
      <c r="D37" s="8"/>
    </row>
    <row r="38" spans="1:4" x14ac:dyDescent="0.2">
      <c r="A38" s="18" t="s">
        <v>121</v>
      </c>
      <c r="B38">
        <f>COUNTIF('ASL1'!G:G,"=laurea")</f>
        <v>19</v>
      </c>
      <c r="C38" s="13">
        <f t="shared" si="0"/>
        <v>27.941176470588236</v>
      </c>
      <c r="D38" s="8"/>
    </row>
    <row r="39" spans="1:4" x14ac:dyDescent="0.2">
      <c r="A39" s="18" t="s">
        <v>209</v>
      </c>
      <c r="B39">
        <f>COUNTIF('ASL1'!G:G,"=non specificato")</f>
        <v>7</v>
      </c>
      <c r="C39" s="13">
        <f>(B39*100)/$B$2</f>
        <v>10.294117647058824</v>
      </c>
      <c r="D39" s="8"/>
    </row>
    <row r="40" spans="1:4" x14ac:dyDescent="0.2">
      <c r="A40" s="18"/>
      <c r="D40" s="8"/>
    </row>
    <row r="41" spans="1:4" x14ac:dyDescent="0.2">
      <c r="A41" s="18"/>
      <c r="D41" s="8"/>
    </row>
    <row r="42" spans="1:4" x14ac:dyDescent="0.2">
      <c r="A42" s="18"/>
      <c r="D42" s="8"/>
    </row>
    <row r="43" spans="1:4" x14ac:dyDescent="0.2">
      <c r="A43" s="18"/>
      <c r="D43" s="8"/>
    </row>
    <row r="44" spans="1:4" x14ac:dyDescent="0.2">
      <c r="A44" s="18"/>
      <c r="D44" s="8"/>
    </row>
    <row r="45" spans="1:4" x14ac:dyDescent="0.2">
      <c r="A45" s="18"/>
      <c r="D45" s="8"/>
    </row>
    <row r="46" spans="1:4" x14ac:dyDescent="0.2">
      <c r="A46" s="18"/>
      <c r="D46" s="8"/>
    </row>
    <row r="47" spans="1:4" x14ac:dyDescent="0.2">
      <c r="A47" s="18"/>
      <c r="D47" s="8"/>
    </row>
    <row r="48" spans="1:4" x14ac:dyDescent="0.2">
      <c r="A48" s="26" t="s">
        <v>204</v>
      </c>
      <c r="C48" s="19" t="s">
        <v>201</v>
      </c>
      <c r="D48" s="8"/>
    </row>
    <row r="49" spans="1:4" x14ac:dyDescent="0.2">
      <c r="A49" s="18"/>
      <c r="D49" s="8"/>
    </row>
    <row r="50" spans="1:4" x14ac:dyDescent="0.2">
      <c r="A50" s="18" t="s">
        <v>216</v>
      </c>
      <c r="B50">
        <f>COUNTIF('ASL1'!F:F,"=non specificato")</f>
        <v>3</v>
      </c>
      <c r="C50" s="13">
        <f>(B50*100)/$B$2</f>
        <v>4.4117647058823533</v>
      </c>
      <c r="D50" s="8"/>
    </row>
    <row r="51" spans="1:4" x14ac:dyDescent="0.2">
      <c r="A51" s="18" t="s">
        <v>196</v>
      </c>
      <c r="B51">
        <f>COUNTIF('ASL1'!F:F,"=disoccupato")</f>
        <v>0</v>
      </c>
      <c r="C51" s="13">
        <f t="shared" ref="C51:C59" si="1">(B51*100)/$B$2</f>
        <v>0</v>
      </c>
      <c r="D51" s="8"/>
    </row>
    <row r="52" spans="1:4" x14ac:dyDescent="0.2">
      <c r="A52" s="18" t="s">
        <v>193</v>
      </c>
      <c r="B52">
        <f>COUNTIF('ASL1'!F:F,"=studente")</f>
        <v>2</v>
      </c>
      <c r="C52" s="13">
        <f t="shared" si="1"/>
        <v>2.9411764705882355</v>
      </c>
      <c r="D52" s="8"/>
    </row>
    <row r="53" spans="1:4" x14ac:dyDescent="0.2">
      <c r="A53" s="18" t="s">
        <v>192</v>
      </c>
      <c r="B53">
        <f>COUNTIF('ASL1'!F:F,"=casalinga")</f>
        <v>2</v>
      </c>
      <c r="C53" s="13">
        <f t="shared" si="1"/>
        <v>2.9411764705882355</v>
      </c>
      <c r="D53" s="8"/>
    </row>
    <row r="54" spans="1:4" x14ac:dyDescent="0.2">
      <c r="A54" s="18" t="s">
        <v>175</v>
      </c>
      <c r="B54">
        <f>COUNTIF('ASL1'!F:F,"=operaio")</f>
        <v>14</v>
      </c>
      <c r="C54" s="13">
        <f t="shared" si="1"/>
        <v>20.588235294117649</v>
      </c>
      <c r="D54" s="8"/>
    </row>
    <row r="55" spans="1:4" x14ac:dyDescent="0.2">
      <c r="A55" s="18" t="s">
        <v>191</v>
      </c>
      <c r="B55">
        <f>COUNTIF('ASL1'!F:F,"=impiegato")</f>
        <v>15</v>
      </c>
      <c r="C55" s="13">
        <f t="shared" si="1"/>
        <v>22.058823529411764</v>
      </c>
      <c r="D55" s="8"/>
    </row>
    <row r="56" spans="1:4" x14ac:dyDescent="0.2">
      <c r="A56" s="18" t="s">
        <v>217</v>
      </c>
      <c r="B56">
        <f>COUNTIF('ASL1'!F:F,"=libero professionista")</f>
        <v>6</v>
      </c>
      <c r="C56" s="13">
        <f t="shared" si="1"/>
        <v>8.8235294117647065</v>
      </c>
      <c r="D56" s="8"/>
    </row>
    <row r="57" spans="1:4" x14ac:dyDescent="0.2">
      <c r="A57" s="18" t="s">
        <v>144</v>
      </c>
      <c r="B57">
        <f>COUNTIF('ASL1'!F:F,"=dirigente")</f>
        <v>0</v>
      </c>
      <c r="C57" s="13">
        <f t="shared" si="1"/>
        <v>0</v>
      </c>
      <c r="D57" s="8"/>
    </row>
    <row r="58" spans="1:4" x14ac:dyDescent="0.2">
      <c r="A58" s="18" t="s">
        <v>117</v>
      </c>
      <c r="B58">
        <f>COUNTIF('ASL1'!F:F,"=pensionato")</f>
        <v>26</v>
      </c>
      <c r="C58" s="13">
        <f t="shared" si="1"/>
        <v>38.235294117647058</v>
      </c>
      <c r="D58" s="8"/>
    </row>
    <row r="59" spans="1:4" x14ac:dyDescent="0.2">
      <c r="A59" s="18" t="s">
        <v>218</v>
      </c>
      <c r="B59">
        <f>COUNTIF('ASL1'!F:F,"=coltivatore diretto")</f>
        <v>0</v>
      </c>
      <c r="C59" s="13">
        <f t="shared" si="1"/>
        <v>0</v>
      </c>
      <c r="D59" s="8"/>
    </row>
    <row r="60" spans="1:4" x14ac:dyDescent="0.2">
      <c r="A60" s="18"/>
      <c r="D60" s="8"/>
    </row>
    <row r="61" spans="1:4" x14ac:dyDescent="0.2">
      <c r="A61" s="18"/>
      <c r="D61" s="8"/>
    </row>
    <row r="62" spans="1:4" ht="45.75" customHeight="1" x14ac:dyDescent="0.2">
      <c r="A62" s="27" t="s">
        <v>219</v>
      </c>
      <c r="B62" s="7" t="s">
        <v>304</v>
      </c>
      <c r="C62" s="19" t="s">
        <v>201</v>
      </c>
      <c r="D62" s="8"/>
    </row>
    <row r="63" spans="1:4" x14ac:dyDescent="0.2">
      <c r="D63" s="8"/>
    </row>
    <row r="64" spans="1:4" x14ac:dyDescent="0.2">
      <c r="A64" s="18" t="s">
        <v>210</v>
      </c>
      <c r="B64">
        <f>COUNTIF('ASL1'!H:H,"=casuale")</f>
        <v>5</v>
      </c>
      <c r="C64" s="13">
        <f>(B64*100)/$B$2</f>
        <v>7.3529411764705879</v>
      </c>
      <c r="D64" s="8"/>
    </row>
    <row r="65" spans="1:4" x14ac:dyDescent="0.2">
      <c r="A65" s="18" t="s">
        <v>211</v>
      </c>
      <c r="B65">
        <f>COUNTIF('ASL1'!H:H,"=condizionata dal tipo di malattia")</f>
        <v>6</v>
      </c>
      <c r="C65" s="13">
        <f t="shared" ref="C65:C68" si="2">(B65*100)/$B$2</f>
        <v>8.8235294117647065</v>
      </c>
      <c r="D65" s="8"/>
    </row>
    <row r="66" spans="1:4" ht="28.5" x14ac:dyDescent="0.2">
      <c r="A66" s="18" t="s">
        <v>212</v>
      </c>
      <c r="B66">
        <f>COUNTIF('ASL1'!H:H,"=condizionata dalla presenza del medico specialista")</f>
        <v>10</v>
      </c>
      <c r="C66" s="13">
        <f t="shared" si="2"/>
        <v>14.705882352941176</v>
      </c>
      <c r="D66" s="8"/>
    </row>
    <row r="67" spans="1:4" ht="28.5" x14ac:dyDescent="0.2">
      <c r="A67" s="18" t="s">
        <v>213</v>
      </c>
      <c r="B67">
        <f>COUNTIF('ASL1'!H:H,"=Condizionata dalla vicinanza con l'abitazione in cui si trovava")</f>
        <v>22</v>
      </c>
      <c r="C67" s="13">
        <f t="shared" si="2"/>
        <v>32.352941176470587</v>
      </c>
      <c r="D67" s="8"/>
    </row>
    <row r="68" spans="1:4" x14ac:dyDescent="0.2">
      <c r="A68" s="18" t="s">
        <v>214</v>
      </c>
      <c r="B68">
        <f>COUNTIF('ASL1'!H:H,"=consigliata dal medico di famiglia")</f>
        <v>12</v>
      </c>
      <c r="C68" s="13">
        <f t="shared" si="2"/>
        <v>17.647058823529413</v>
      </c>
      <c r="D68" s="8"/>
    </row>
    <row r="69" spans="1:4" x14ac:dyDescent="0.2">
      <c r="A69" s="18" t="s">
        <v>215</v>
      </c>
      <c r="B69">
        <f>COUNTIF('ASL1'!H:H,"=su consiglio dei familiari")</f>
        <v>5</v>
      </c>
      <c r="C69" s="13">
        <f>(B69*100)/$B$2</f>
        <v>7.3529411764705879</v>
      </c>
      <c r="D69" s="8"/>
    </row>
    <row r="70" spans="1:4" x14ac:dyDescent="0.2">
      <c r="A70" s="18"/>
      <c r="D70" s="8"/>
    </row>
    <row r="71" spans="1:4" x14ac:dyDescent="0.2">
      <c r="A71" s="18"/>
      <c r="D71" s="8"/>
    </row>
    <row r="72" spans="1:4" x14ac:dyDescent="0.2">
      <c r="A72" s="18"/>
      <c r="D72" s="8"/>
    </row>
    <row r="73" spans="1:4" x14ac:dyDescent="0.2">
      <c r="A73" s="18"/>
      <c r="D73" s="8"/>
    </row>
    <row r="74" spans="1:4" x14ac:dyDescent="0.2">
      <c r="A74" s="18"/>
      <c r="D74" s="8"/>
    </row>
    <row r="75" spans="1:4" x14ac:dyDescent="0.2">
      <c r="A75" s="18"/>
      <c r="D75" s="8"/>
    </row>
    <row r="76" spans="1:4" x14ac:dyDescent="0.2">
      <c r="A76" s="18"/>
      <c r="D76" s="8"/>
    </row>
    <row r="77" spans="1:4" x14ac:dyDescent="0.2">
      <c r="D77" s="8"/>
    </row>
    <row r="78" spans="1:4" x14ac:dyDescent="0.2">
      <c r="A78" s="26" t="s">
        <v>220</v>
      </c>
      <c r="C78" s="19" t="s">
        <v>201</v>
      </c>
      <c r="D78" s="8"/>
    </row>
    <row r="80" spans="1:4" x14ac:dyDescent="0.2">
      <c r="A80" s="18" t="s">
        <v>105</v>
      </c>
      <c r="B80">
        <f>COUNTIF('ASL1'!J:J,"=D'Urgenza")</f>
        <v>34</v>
      </c>
      <c r="C80" s="13">
        <f>(B80*100)/$B$2</f>
        <v>50</v>
      </c>
    </row>
    <row r="81" spans="1:3" x14ac:dyDescent="0.2">
      <c r="A81" s="18" t="s">
        <v>76</v>
      </c>
      <c r="B81">
        <f>COUNTIF('ASL1'!J:J,"=programmato")</f>
        <v>31</v>
      </c>
      <c r="C81" s="13">
        <f>(B81*100)/$B$2</f>
        <v>45.588235294117645</v>
      </c>
    </row>
    <row r="82" spans="1:3" x14ac:dyDescent="0.2">
      <c r="A82" s="18"/>
    </row>
    <row r="83" spans="1:3" x14ac:dyDescent="0.2">
      <c r="A83" s="18"/>
    </row>
    <row r="86" spans="1:3" ht="54.75" customHeight="1" x14ac:dyDescent="0.2">
      <c r="A86" s="26" t="s">
        <v>221</v>
      </c>
      <c r="C86" s="19" t="s">
        <v>201</v>
      </c>
    </row>
    <row r="87" spans="1:3" x14ac:dyDescent="0.2">
      <c r="C87" s="15"/>
    </row>
    <row r="88" spans="1:3" x14ac:dyDescent="0.2">
      <c r="A88" s="18" t="s">
        <v>222</v>
      </c>
      <c r="B88">
        <f>COUNTIF('ASL1'!L:L,"=per niente")</f>
        <v>9</v>
      </c>
      <c r="C88" s="13">
        <f>(B88*100)/$B$2</f>
        <v>13.235294117647058</v>
      </c>
    </row>
    <row r="89" spans="1:3" x14ac:dyDescent="0.2">
      <c r="A89" s="18" t="s">
        <v>223</v>
      </c>
      <c r="B89">
        <f>COUNTIF('ASL1'!L:L,"=poco")</f>
        <v>11</v>
      </c>
      <c r="C89" s="13">
        <f t="shared" ref="C89:C90" si="3">(B89*100)/$B$2</f>
        <v>16.176470588235293</v>
      </c>
    </row>
    <row r="90" spans="1:3" x14ac:dyDescent="0.2">
      <c r="A90" s="18" t="s">
        <v>224</v>
      </c>
      <c r="B90">
        <f>COUNTIF('ASL1'!L:L,"=abbastanza")</f>
        <v>35</v>
      </c>
      <c r="C90" s="13">
        <f t="shared" si="3"/>
        <v>51.470588235294116</v>
      </c>
    </row>
    <row r="91" spans="1:3" x14ac:dyDescent="0.2">
      <c r="A91" s="18" t="s">
        <v>225</v>
      </c>
      <c r="B91">
        <f>COUNTIF('ASL1'!L:L,"=molto")</f>
        <v>11</v>
      </c>
      <c r="C91" s="13">
        <f>(B91*100)/$B$2</f>
        <v>16.176470588235293</v>
      </c>
    </row>
    <row r="92" spans="1:3" x14ac:dyDescent="0.2">
      <c r="A92" s="18"/>
    </row>
    <row r="93" spans="1:3" x14ac:dyDescent="0.2">
      <c r="A93" s="18"/>
    </row>
    <row r="94" spans="1:3" x14ac:dyDescent="0.2">
      <c r="A94" s="18"/>
    </row>
    <row r="95" spans="1:3" x14ac:dyDescent="0.2">
      <c r="A95" s="18"/>
    </row>
    <row r="96" spans="1:3" x14ac:dyDescent="0.2">
      <c r="A96" s="18"/>
    </row>
    <row r="97" spans="1:10" x14ac:dyDescent="0.2">
      <c r="A97" s="18"/>
    </row>
    <row r="98" spans="1:10" x14ac:dyDescent="0.2">
      <c r="A98" s="18"/>
    </row>
    <row r="102" spans="1:10" ht="71.25" x14ac:dyDescent="0.2">
      <c r="A102" s="29" t="s">
        <v>226</v>
      </c>
    </row>
    <row r="103" spans="1:10" x14ac:dyDescent="0.2">
      <c r="C103" s="16"/>
      <c r="D103" s="12"/>
      <c r="E103" s="12"/>
      <c r="F103" s="12"/>
      <c r="G103" s="12"/>
      <c r="H103" s="12"/>
      <c r="I103" s="12"/>
      <c r="J103" s="12"/>
    </row>
    <row r="104" spans="1:10" x14ac:dyDescent="0.2">
      <c r="C104" s="17" t="s">
        <v>135</v>
      </c>
      <c r="D104" s="17" t="s">
        <v>201</v>
      </c>
      <c r="E104" s="17" t="s">
        <v>90</v>
      </c>
      <c r="F104" s="17" t="s">
        <v>201</v>
      </c>
      <c r="G104" s="12"/>
      <c r="H104" s="12"/>
      <c r="I104" s="12"/>
      <c r="J104" s="12"/>
    </row>
    <row r="105" spans="1:10" x14ac:dyDescent="0.2">
      <c r="C105" s="17"/>
      <c r="D105" s="17"/>
      <c r="E105" s="17"/>
      <c r="F105" s="17"/>
      <c r="G105" s="12"/>
      <c r="H105" s="12"/>
      <c r="I105" s="12"/>
      <c r="J105" s="12"/>
    </row>
    <row r="106" spans="1:10" x14ac:dyDescent="0.2">
      <c r="A106" s="18" t="s">
        <v>227</v>
      </c>
      <c r="C106" s="16">
        <f>COUNTIF('ASL1'!M:M,"=si")</f>
        <v>48</v>
      </c>
      <c r="D106" s="13">
        <f>(C106*100)/$B$2</f>
        <v>70.588235294117652</v>
      </c>
      <c r="E106" s="16">
        <f>COUNTIF('ASL1'!M:M,"=no")</f>
        <v>19</v>
      </c>
      <c r="F106" s="13">
        <f>(E106*100)/$B$2</f>
        <v>27.941176470588236</v>
      </c>
      <c r="G106" s="12"/>
      <c r="H106" s="12"/>
      <c r="I106" s="12"/>
      <c r="J106" s="12"/>
    </row>
    <row r="107" spans="1:10" x14ac:dyDescent="0.2">
      <c r="A107" s="18" t="s">
        <v>228</v>
      </c>
      <c r="C107" s="16">
        <f>COUNTIF('ASL1'!N:N,"=si")</f>
        <v>45</v>
      </c>
      <c r="D107" s="13">
        <f t="shared" ref="D107:D109" si="4">(C107*100)/$B$2</f>
        <v>66.17647058823529</v>
      </c>
      <c r="E107" s="16">
        <f>COUNTIF('ASL1'!N:N,"=no")</f>
        <v>21</v>
      </c>
      <c r="F107" s="13">
        <f t="shared" ref="F107:F110" si="5">(E107*100)/$B$2</f>
        <v>30.882352941176471</v>
      </c>
      <c r="G107" s="12"/>
      <c r="H107" s="12"/>
      <c r="I107" s="12"/>
      <c r="J107" s="12"/>
    </row>
    <row r="108" spans="1:10" x14ac:dyDescent="0.2">
      <c r="A108" s="18" t="s">
        <v>229</v>
      </c>
      <c r="C108" s="16">
        <f>COUNTIF('ASL1'!O:O,"=si")</f>
        <v>54</v>
      </c>
      <c r="D108" s="13">
        <f t="shared" si="4"/>
        <v>79.411764705882348</v>
      </c>
      <c r="E108" s="16">
        <f>COUNTIF('ASL1'!O:O,"=no")</f>
        <v>12</v>
      </c>
      <c r="F108" s="13">
        <f t="shared" si="5"/>
        <v>17.647058823529413</v>
      </c>
      <c r="G108" s="12"/>
      <c r="H108" s="12"/>
      <c r="I108" s="12"/>
      <c r="J108" s="12"/>
    </row>
    <row r="109" spans="1:10" x14ac:dyDescent="0.2">
      <c r="A109" s="18" t="s">
        <v>230</v>
      </c>
      <c r="C109" s="16">
        <f>COUNTIF('ASL1'!P:P,"=si")</f>
        <v>34</v>
      </c>
      <c r="D109" s="13">
        <f t="shared" si="4"/>
        <v>50</v>
      </c>
      <c r="E109" s="16">
        <f>COUNTIF('ASL1'!P:P,"=no")</f>
        <v>32</v>
      </c>
      <c r="F109" s="13">
        <f t="shared" si="5"/>
        <v>47.058823529411768</v>
      </c>
      <c r="G109" s="12"/>
      <c r="H109" s="12"/>
      <c r="I109" s="12"/>
      <c r="J109" s="12"/>
    </row>
    <row r="110" spans="1:10" x14ac:dyDescent="0.2">
      <c r="A110" s="18" t="s">
        <v>231</v>
      </c>
      <c r="C110" s="16">
        <f>COUNTIF('ASL1'!Q:Q,"=si")</f>
        <v>35</v>
      </c>
      <c r="D110" s="13">
        <f>(C110*100)/$B$2</f>
        <v>51.470588235294116</v>
      </c>
      <c r="E110" s="16">
        <f>COUNTIF('ASL1'!Q:Q,"=no")</f>
        <v>30</v>
      </c>
      <c r="F110" s="13">
        <f t="shared" si="5"/>
        <v>44.117647058823529</v>
      </c>
      <c r="G110" s="12"/>
      <c r="H110" s="12"/>
      <c r="I110" s="12"/>
      <c r="J110" s="12"/>
    </row>
    <row r="111" spans="1:10" x14ac:dyDescent="0.2">
      <c r="A111" s="18"/>
      <c r="C111" s="16"/>
      <c r="D111" s="13"/>
      <c r="E111" s="16"/>
      <c r="F111" s="13"/>
      <c r="G111" s="12"/>
      <c r="H111" s="12"/>
      <c r="I111" s="12"/>
      <c r="J111" s="12"/>
    </row>
    <row r="112" spans="1:10" x14ac:dyDescent="0.2">
      <c r="A112" s="18"/>
      <c r="C112" s="16"/>
      <c r="D112" s="13"/>
      <c r="E112" s="16"/>
      <c r="F112" s="13"/>
      <c r="G112" s="12"/>
      <c r="H112" s="12"/>
      <c r="I112" s="12"/>
      <c r="J112" s="12"/>
    </row>
    <row r="113" spans="1:10" x14ac:dyDescent="0.2">
      <c r="A113" s="18"/>
      <c r="C113" s="16"/>
      <c r="D113" s="13"/>
      <c r="E113" s="16"/>
      <c r="F113" s="13"/>
      <c r="G113" s="12"/>
      <c r="H113" s="12"/>
      <c r="I113" s="12"/>
      <c r="J113" s="12"/>
    </row>
    <row r="114" spans="1:10" x14ac:dyDescent="0.2">
      <c r="C114" s="16"/>
      <c r="D114" s="12"/>
      <c r="E114" s="12"/>
      <c r="F114" s="12"/>
      <c r="G114" s="12"/>
      <c r="H114" s="12"/>
      <c r="I114" s="12"/>
      <c r="J114" s="12"/>
    </row>
    <row r="115" spans="1:10" x14ac:dyDescent="0.2">
      <c r="C115" s="16"/>
      <c r="D115" s="12"/>
      <c r="E115" s="12"/>
      <c r="F115" s="12"/>
      <c r="G115" s="12"/>
      <c r="H115" s="12"/>
      <c r="I115" s="12"/>
      <c r="J115" s="12"/>
    </row>
    <row r="116" spans="1:10" x14ac:dyDescent="0.2">
      <c r="C116" s="16"/>
      <c r="D116" s="12"/>
      <c r="E116" s="12"/>
      <c r="F116" s="12"/>
      <c r="G116" s="12"/>
      <c r="H116" s="12"/>
      <c r="I116" s="12"/>
      <c r="J116" s="12"/>
    </row>
    <row r="117" spans="1:10" ht="57" x14ac:dyDescent="0.2">
      <c r="A117" s="26" t="s">
        <v>232</v>
      </c>
      <c r="C117" s="16"/>
      <c r="D117" s="12"/>
      <c r="E117" s="12"/>
      <c r="F117" s="12"/>
      <c r="G117" s="12"/>
      <c r="H117" s="12"/>
      <c r="I117" s="12"/>
      <c r="J117" s="12"/>
    </row>
    <row r="118" spans="1:10" x14ac:dyDescent="0.2">
      <c r="C118" s="16"/>
      <c r="D118" s="12"/>
      <c r="E118" s="12"/>
      <c r="F118" s="12"/>
      <c r="G118" s="12"/>
      <c r="H118" s="12"/>
      <c r="I118" s="12"/>
      <c r="J118" s="12"/>
    </row>
    <row r="119" spans="1:10" x14ac:dyDescent="0.2">
      <c r="C119" s="17" t="s">
        <v>201</v>
      </c>
      <c r="D119" s="12"/>
      <c r="E119" s="12"/>
      <c r="F119" s="12"/>
      <c r="G119" s="12"/>
      <c r="H119" s="12"/>
      <c r="I119" s="12"/>
      <c r="J119" s="12"/>
    </row>
    <row r="120" spans="1:10" x14ac:dyDescent="0.2">
      <c r="A120" s="18" t="s">
        <v>222</v>
      </c>
      <c r="B120">
        <f>COUNTIF('ASL1'!R:R,"=per niente")</f>
        <v>5</v>
      </c>
      <c r="C120" s="13">
        <f>(B120*100)/$B$2</f>
        <v>7.3529411764705879</v>
      </c>
      <c r="D120" s="12"/>
      <c r="E120" s="12"/>
      <c r="F120" s="12"/>
      <c r="G120" s="12"/>
      <c r="H120" s="12"/>
      <c r="I120" s="12"/>
      <c r="J120" s="12"/>
    </row>
    <row r="121" spans="1:10" x14ac:dyDescent="0.2">
      <c r="A121" s="18" t="s">
        <v>233</v>
      </c>
      <c r="B121">
        <f>COUNTIF('ASL1'!R:R,"=poche")</f>
        <v>15</v>
      </c>
      <c r="C121" s="13">
        <f t="shared" ref="C121:C122" si="6">(B121*100)/$B$2</f>
        <v>22.058823529411764</v>
      </c>
      <c r="D121" s="12"/>
      <c r="E121" s="12"/>
      <c r="F121" s="12"/>
      <c r="G121" s="12"/>
      <c r="H121" s="12"/>
      <c r="I121" s="12"/>
      <c r="J121" s="12"/>
    </row>
    <row r="122" spans="1:10" x14ac:dyDescent="0.2">
      <c r="A122" s="18" t="s">
        <v>224</v>
      </c>
      <c r="B122">
        <f>COUNTIF('ASL1'!R:R,"=abbastanza")</f>
        <v>32</v>
      </c>
      <c r="C122" s="13">
        <f t="shared" si="6"/>
        <v>47.058823529411768</v>
      </c>
      <c r="D122" s="12"/>
      <c r="E122" s="12"/>
      <c r="F122" s="12"/>
      <c r="G122" s="12"/>
      <c r="H122" s="12"/>
      <c r="I122" s="12"/>
      <c r="J122" s="12"/>
    </row>
    <row r="123" spans="1:10" x14ac:dyDescent="0.2">
      <c r="A123" s="18" t="s">
        <v>234</v>
      </c>
      <c r="B123">
        <f>COUNTIF('ASL1'!R:R,"=molte informazioni")</f>
        <v>15</v>
      </c>
      <c r="C123" s="13">
        <f>(B123*100)/$B$2</f>
        <v>22.058823529411764</v>
      </c>
      <c r="D123" s="12"/>
      <c r="E123" s="12"/>
      <c r="F123" s="12"/>
      <c r="G123" s="12"/>
      <c r="H123" s="12"/>
      <c r="I123" s="12"/>
      <c r="J123" s="12"/>
    </row>
    <row r="124" spans="1:10" x14ac:dyDescent="0.2">
      <c r="A124" s="18"/>
      <c r="D124" s="12"/>
      <c r="E124" s="12"/>
      <c r="F124" s="12"/>
      <c r="G124" s="12"/>
      <c r="H124" s="12"/>
      <c r="I124" s="12"/>
      <c r="J124" s="12"/>
    </row>
    <row r="125" spans="1:10" x14ac:dyDescent="0.2">
      <c r="A125" s="18"/>
      <c r="D125" s="12"/>
      <c r="E125" s="12"/>
      <c r="F125" s="12"/>
      <c r="G125" s="12"/>
      <c r="H125" s="12"/>
      <c r="I125" s="12"/>
      <c r="J125" s="12"/>
    </row>
    <row r="126" spans="1:10" x14ac:dyDescent="0.2">
      <c r="A126" s="18"/>
      <c r="D126" s="12"/>
      <c r="E126" s="12"/>
      <c r="F126" s="12"/>
      <c r="G126" s="12"/>
      <c r="H126" s="12"/>
      <c r="I126" s="12"/>
      <c r="J126" s="12"/>
    </row>
    <row r="127" spans="1:10" x14ac:dyDescent="0.2">
      <c r="A127" s="18"/>
      <c r="D127" s="12"/>
      <c r="E127" s="12"/>
      <c r="F127" s="12"/>
      <c r="G127" s="12"/>
      <c r="H127" s="12"/>
      <c r="I127" s="12"/>
      <c r="J127" s="12"/>
    </row>
    <row r="128" spans="1:10" x14ac:dyDescent="0.2">
      <c r="A128" s="18"/>
      <c r="D128" s="12"/>
      <c r="E128" s="12"/>
      <c r="F128" s="12"/>
      <c r="G128" s="12"/>
      <c r="H128" s="12"/>
      <c r="I128" s="12"/>
      <c r="J128" s="12"/>
    </row>
    <row r="129" spans="1:10" x14ac:dyDescent="0.2">
      <c r="A129" s="18"/>
      <c r="D129" s="12"/>
      <c r="E129" s="12"/>
      <c r="F129" s="12"/>
      <c r="G129" s="12"/>
      <c r="H129" s="12"/>
      <c r="I129" s="12"/>
      <c r="J129" s="12"/>
    </row>
    <row r="133" spans="1:10" ht="45" customHeight="1" x14ac:dyDescent="0.2">
      <c r="A133" s="26" t="s">
        <v>235</v>
      </c>
    </row>
    <row r="135" spans="1:10" x14ac:dyDescent="0.2">
      <c r="C135" s="19" t="s">
        <v>201</v>
      </c>
    </row>
    <row r="136" spans="1:10" x14ac:dyDescent="0.2">
      <c r="A136" s="18" t="s">
        <v>236</v>
      </c>
      <c r="B136">
        <f>COUNTIF('ASL1'!S:S,"=mai")</f>
        <v>0</v>
      </c>
      <c r="C136" s="13">
        <f>(B136*100)/$B$2</f>
        <v>0</v>
      </c>
    </row>
    <row r="137" spans="1:10" x14ac:dyDescent="0.2">
      <c r="A137" s="18" t="s">
        <v>237</v>
      </c>
      <c r="B137">
        <f>COUNTIF('ASL1'!S:S,"=di rado")</f>
        <v>14</v>
      </c>
      <c r="C137" s="13">
        <f t="shared" ref="C137:C138" si="7">(B137*100)/$B$2</f>
        <v>20.588235294117649</v>
      </c>
    </row>
    <row r="138" spans="1:10" x14ac:dyDescent="0.2">
      <c r="A138" s="18" t="s">
        <v>109</v>
      </c>
      <c r="B138">
        <f>COUNTIF('ASL1'!S:S,"=quando è stato necessario")</f>
        <v>26</v>
      </c>
      <c r="C138" s="13">
        <f t="shared" si="7"/>
        <v>38.235294117647058</v>
      </c>
    </row>
    <row r="139" spans="1:10" x14ac:dyDescent="0.2">
      <c r="A139" s="18" t="s">
        <v>82</v>
      </c>
      <c r="B139">
        <f>COUNTIF('ASL1'!S:S,"=quotidianamente")</f>
        <v>27</v>
      </c>
      <c r="C139" s="13">
        <f>(B139*100)/$B$2</f>
        <v>39.705882352941174</v>
      </c>
    </row>
    <row r="140" spans="1:10" x14ac:dyDescent="0.2">
      <c r="A140" s="18"/>
    </row>
    <row r="141" spans="1:10" x14ac:dyDescent="0.2">
      <c r="A141" s="18"/>
    </row>
    <row r="142" spans="1:10" x14ac:dyDescent="0.2">
      <c r="A142" s="18"/>
    </row>
    <row r="143" spans="1:10" x14ac:dyDescent="0.2">
      <c r="A143" s="18"/>
    </row>
    <row r="144" spans="1:10" x14ac:dyDescent="0.2">
      <c r="A144" s="18"/>
    </row>
    <row r="145" spans="1:3" x14ac:dyDescent="0.2">
      <c r="A145" s="18"/>
    </row>
    <row r="148" spans="1:3" ht="44.25" customHeight="1" x14ac:dyDescent="0.2">
      <c r="A148" s="26" t="s">
        <v>238</v>
      </c>
    </row>
    <row r="150" spans="1:3" x14ac:dyDescent="0.2">
      <c r="C150" s="19" t="s">
        <v>201</v>
      </c>
    </row>
    <row r="151" spans="1:3" x14ac:dyDescent="0.2">
      <c r="A151" s="18" t="s">
        <v>135</v>
      </c>
      <c r="B151">
        <f>COUNTIF('ASL1'!T:T,"=si")</f>
        <v>35</v>
      </c>
      <c r="C151" s="13">
        <f>(B151*100)/$B$2</f>
        <v>51.470588235294116</v>
      </c>
    </row>
    <row r="152" spans="1:3" x14ac:dyDescent="0.2">
      <c r="A152" s="18" t="s">
        <v>90</v>
      </c>
      <c r="B152">
        <f>COUNTIF('ASL1'!T:T,"=no")</f>
        <v>15</v>
      </c>
      <c r="C152" s="13">
        <f t="shared" ref="C152" si="8">(B152*100)/$B$2</f>
        <v>22.058823529411764</v>
      </c>
    </row>
    <row r="153" spans="1:3" x14ac:dyDescent="0.2">
      <c r="A153" s="18" t="s">
        <v>239</v>
      </c>
      <c r="B153">
        <f>COUNTIF('ASL1'!T:T,"=Non ho subito simili trattamenti")</f>
        <v>17</v>
      </c>
      <c r="C153" s="13">
        <f>(B153*100)/$B$2</f>
        <v>25</v>
      </c>
    </row>
    <row r="154" spans="1:3" x14ac:dyDescent="0.2">
      <c r="A154" s="18"/>
    </row>
    <row r="155" spans="1:3" x14ac:dyDescent="0.2">
      <c r="A155" s="18"/>
    </row>
    <row r="156" spans="1:3" x14ac:dyDescent="0.2">
      <c r="A156" s="18"/>
    </row>
    <row r="157" spans="1:3" x14ac:dyDescent="0.2">
      <c r="A157" s="18"/>
    </row>
    <row r="158" spans="1:3" x14ac:dyDescent="0.2">
      <c r="A158" s="18"/>
    </row>
    <row r="159" spans="1:3" x14ac:dyDescent="0.2">
      <c r="A159" s="18"/>
    </row>
    <row r="160" spans="1:3" x14ac:dyDescent="0.2">
      <c r="A160" s="18"/>
    </row>
    <row r="162" spans="1:3" ht="85.5" x14ac:dyDescent="0.2">
      <c r="A162" s="26" t="s">
        <v>240</v>
      </c>
    </row>
    <row r="164" spans="1:3" x14ac:dyDescent="0.2">
      <c r="C164" s="19" t="s">
        <v>201</v>
      </c>
    </row>
    <row r="165" spans="1:3" x14ac:dyDescent="0.2">
      <c r="A165" s="18" t="s">
        <v>236</v>
      </c>
      <c r="B165">
        <f>COUNTIF('ASL1'!U:U,"=mai")</f>
        <v>5</v>
      </c>
      <c r="C165" s="13">
        <f>(B165*100)/$B$2</f>
        <v>7.3529411764705879</v>
      </c>
    </row>
    <row r="166" spans="1:3" x14ac:dyDescent="0.2">
      <c r="A166" s="18" t="s">
        <v>224</v>
      </c>
      <c r="B166">
        <f>COUNTIF('ASL1'!U:U,"=abbastanza")</f>
        <v>34</v>
      </c>
      <c r="C166" s="13">
        <f t="shared" ref="C166" si="9">(B166*100)/$B$2</f>
        <v>50</v>
      </c>
    </row>
    <row r="167" spans="1:3" x14ac:dyDescent="0.2">
      <c r="A167" s="18" t="s">
        <v>241</v>
      </c>
      <c r="B167">
        <f>COUNTIF('ASL1'!U:U,"=certamente si")</f>
        <v>27</v>
      </c>
      <c r="C167" s="13">
        <f>(B167*100)/$B$2</f>
        <v>39.705882352941174</v>
      </c>
    </row>
    <row r="168" spans="1:3" x14ac:dyDescent="0.2">
      <c r="A168" s="18"/>
    </row>
    <row r="169" spans="1:3" x14ac:dyDescent="0.2">
      <c r="A169" s="18"/>
    </row>
    <row r="170" spans="1:3" x14ac:dyDescent="0.2">
      <c r="A170" s="18"/>
    </row>
    <row r="171" spans="1:3" x14ac:dyDescent="0.2">
      <c r="A171" s="18"/>
    </row>
    <row r="172" spans="1:3" x14ac:dyDescent="0.2">
      <c r="A172" s="18"/>
    </row>
    <row r="173" spans="1:3" x14ac:dyDescent="0.2">
      <c r="A173" s="18"/>
    </row>
    <row r="176" spans="1:3" ht="42.75" x14ac:dyDescent="0.2">
      <c r="A176" s="29" t="s">
        <v>242</v>
      </c>
    </row>
    <row r="178" spans="1:8" s="4" customFormat="1" x14ac:dyDescent="0.2">
      <c r="A178" s="30"/>
      <c r="E178" s="20"/>
      <c r="G178" s="20"/>
    </row>
    <row r="179" spans="1:8" x14ac:dyDescent="0.2">
      <c r="B179" s="20" t="s">
        <v>236</v>
      </c>
      <c r="C179" s="19" t="s">
        <v>201</v>
      </c>
      <c r="D179" s="15" t="s">
        <v>252</v>
      </c>
      <c r="E179" s="2" t="s">
        <v>201</v>
      </c>
      <c r="F179" s="20" t="s">
        <v>251</v>
      </c>
      <c r="G179" s="2" t="s">
        <v>201</v>
      </c>
      <c r="H179" s="4"/>
    </row>
    <row r="180" spans="1:8" x14ac:dyDescent="0.2">
      <c r="A180" s="18" t="s">
        <v>243</v>
      </c>
      <c r="B180" s="4">
        <f>COUNTIF('ASL1'!V:V,"=mai")</f>
        <v>55</v>
      </c>
      <c r="C180" s="13">
        <f>(B180*100)/$B$2</f>
        <v>80.882352941176464</v>
      </c>
      <c r="D180" s="4">
        <f>COUNTIF('ASL1'!V:V,"=raramente")</f>
        <v>7</v>
      </c>
      <c r="E180" s="8">
        <f>(D180*100)/$B$2</f>
        <v>10.294117647058824</v>
      </c>
      <c r="F180" s="4">
        <f>COUNTIF('ASL1'!V:V,"=più volte")</f>
        <v>3</v>
      </c>
      <c r="G180" s="11">
        <f>(F180*100)/$B$2</f>
        <v>4.4117647058823533</v>
      </c>
    </row>
    <row r="181" spans="1:8" x14ac:dyDescent="0.2">
      <c r="A181" s="18" t="s">
        <v>244</v>
      </c>
      <c r="B181" s="4">
        <f>COUNTIF('ASL1'!W:W,"=mai")</f>
        <v>50</v>
      </c>
      <c r="C181" s="13">
        <f t="shared" ref="C181:C182" si="10">(B181*100)/$B$2</f>
        <v>73.529411764705884</v>
      </c>
      <c r="D181" s="4">
        <f>COUNTIF('ASL1'!W:W,"=raramente")</f>
        <v>3</v>
      </c>
      <c r="E181" s="8">
        <f t="shared" ref="E181:E182" si="11">(D181*100)/$B$2</f>
        <v>4.4117647058823533</v>
      </c>
      <c r="F181" s="4">
        <f>COUNTIF('ASL1'!W:W,"=più volte")</f>
        <v>2</v>
      </c>
      <c r="G181" s="11">
        <f t="shared" ref="G181:G183" si="12">(F181*100)/$B$2</f>
        <v>2.9411764705882355</v>
      </c>
    </row>
    <row r="182" spans="1:8" x14ac:dyDescent="0.2">
      <c r="A182" s="18" t="s">
        <v>245</v>
      </c>
      <c r="B182" s="4">
        <f>COUNTIF('ASL1'!X:X,"=mai")</f>
        <v>50</v>
      </c>
      <c r="C182" s="13">
        <f t="shared" si="10"/>
        <v>73.529411764705884</v>
      </c>
      <c r="D182" s="4">
        <f>COUNTIF('ASL1'!X:X,"=raramente")</f>
        <v>3</v>
      </c>
      <c r="E182" s="8">
        <f t="shared" si="11"/>
        <v>4.4117647058823533</v>
      </c>
      <c r="F182" s="4">
        <f>COUNTIF('ASL1'!X:X,"=più volte")</f>
        <v>0</v>
      </c>
      <c r="G182" s="11">
        <f t="shared" si="12"/>
        <v>0</v>
      </c>
    </row>
    <row r="183" spans="1:8" ht="28.5" x14ac:dyDescent="0.2">
      <c r="A183" s="18" t="s">
        <v>246</v>
      </c>
      <c r="B183" s="4">
        <f>COUNTIF('ASL1'!Y:Y,"=mai")</f>
        <v>51</v>
      </c>
      <c r="C183" s="13">
        <f>(B183*100)/$B$2</f>
        <v>75</v>
      </c>
      <c r="D183" s="4">
        <f>COUNTIF('ASL1'!Y:Y,"=raramente")</f>
        <v>2</v>
      </c>
      <c r="E183" s="8">
        <f>(D183*100)/$B$2</f>
        <v>2.9411764705882355</v>
      </c>
      <c r="F183" s="4">
        <f>COUNTIF('ASL1'!Y:Y,"=più volte")</f>
        <v>0</v>
      </c>
      <c r="G183" s="11">
        <f t="shared" si="12"/>
        <v>0</v>
      </c>
    </row>
    <row r="184" spans="1:8" x14ac:dyDescent="0.2">
      <c r="A184" s="18"/>
      <c r="B184" s="4"/>
      <c r="D184" s="4"/>
      <c r="E184" s="8"/>
      <c r="F184" s="4"/>
      <c r="G184" s="11"/>
    </row>
    <row r="185" spans="1:8" x14ac:dyDescent="0.2">
      <c r="A185" s="18"/>
      <c r="B185" s="4"/>
      <c r="D185" s="4"/>
      <c r="E185" s="8"/>
      <c r="F185" s="4"/>
      <c r="G185" s="11"/>
    </row>
    <row r="186" spans="1:8" x14ac:dyDescent="0.2">
      <c r="A186" s="18"/>
      <c r="B186" s="4"/>
      <c r="D186" s="4"/>
      <c r="E186" s="8"/>
      <c r="F186" s="4"/>
      <c r="G186" s="11"/>
    </row>
    <row r="187" spans="1:8" x14ac:dyDescent="0.2">
      <c r="A187" s="18"/>
      <c r="B187" s="4"/>
      <c r="D187" s="4"/>
      <c r="E187" s="8"/>
      <c r="F187" s="4"/>
      <c r="G187" s="11"/>
    </row>
    <row r="188" spans="1:8" x14ac:dyDescent="0.2">
      <c r="A188" s="18"/>
      <c r="B188" s="4"/>
      <c r="D188" s="4"/>
      <c r="E188" s="8"/>
      <c r="F188" s="4"/>
      <c r="G188" s="11"/>
    </row>
    <row r="189" spans="1:8" x14ac:dyDescent="0.2">
      <c r="A189" s="18"/>
      <c r="B189" s="4"/>
      <c r="D189" s="4"/>
      <c r="E189" s="8"/>
      <c r="F189" s="4"/>
      <c r="G189" s="11"/>
    </row>
    <row r="190" spans="1:8" x14ac:dyDescent="0.2">
      <c r="G190" s="7"/>
    </row>
    <row r="192" spans="1:8" ht="42.75" x14ac:dyDescent="0.2">
      <c r="A192" s="29" t="s">
        <v>247</v>
      </c>
    </row>
    <row r="194" spans="1:11" s="21" customFormat="1" x14ac:dyDescent="0.2">
      <c r="A194" s="31"/>
      <c r="B194" s="23" t="s">
        <v>236</v>
      </c>
      <c r="C194" s="10" t="s">
        <v>201</v>
      </c>
      <c r="D194" s="23" t="s">
        <v>100</v>
      </c>
      <c r="E194" s="3" t="s">
        <v>201</v>
      </c>
      <c r="F194" s="23" t="s">
        <v>253</v>
      </c>
      <c r="G194" s="3" t="s">
        <v>201</v>
      </c>
      <c r="H194" s="23" t="s">
        <v>254</v>
      </c>
      <c r="I194" s="2" t="s">
        <v>201</v>
      </c>
      <c r="J194" s="21" t="s">
        <v>28</v>
      </c>
      <c r="K194" s="2" t="s">
        <v>201</v>
      </c>
    </row>
    <row r="195" spans="1:11" s="21" customFormat="1" x14ac:dyDescent="0.2">
      <c r="A195" s="32" t="s">
        <v>248</v>
      </c>
      <c r="B195" s="5">
        <f>COUNTIF('ASL1'!Z:Z,"=mai")</f>
        <v>4</v>
      </c>
      <c r="C195" s="25">
        <f>(B195*100)/$B$2</f>
        <v>5.882352941176471</v>
      </c>
      <c r="D195" s="5">
        <f>COUNTIF('ASL1'!Z:Z,"=raramente")</f>
        <v>7</v>
      </c>
      <c r="E195" s="25">
        <f>(D195*100)/$B$2</f>
        <v>10.294117647058824</v>
      </c>
      <c r="F195" s="5">
        <f>COUNTIF('ASL1'!Z:Z,"=qualche volta")</f>
        <v>5</v>
      </c>
      <c r="G195" s="25">
        <f>(F195*100)/$B$2</f>
        <v>7.3529411764705879</v>
      </c>
      <c r="H195" s="5">
        <f>COUNTIF('ASL1'!Z:Z,"=spesso")</f>
        <v>51</v>
      </c>
      <c r="I195" s="22">
        <f>(H195*100)/$B$2</f>
        <v>75</v>
      </c>
    </row>
    <row r="196" spans="1:11" s="21" customFormat="1" x14ac:dyDescent="0.2">
      <c r="A196" s="32" t="s">
        <v>249</v>
      </c>
      <c r="B196" s="5">
        <f>COUNTIF('ASL1'!AA:AA,"=mai")</f>
        <v>8</v>
      </c>
      <c r="C196" s="25">
        <f t="shared" ref="C196:C197" si="13">(B196*100)/$B$2</f>
        <v>11.764705882352942</v>
      </c>
      <c r="D196" s="5">
        <f>COUNTIF('ASL1'!AA:AA,"=raramente")</f>
        <v>6</v>
      </c>
      <c r="E196" s="25">
        <f t="shared" ref="E196:E197" si="14">(D196*100)/$B$2</f>
        <v>8.8235294117647065</v>
      </c>
      <c r="F196" s="5">
        <f>COUNTIF('ASL1'!AA:AA,"=qualche volta")</f>
        <v>9</v>
      </c>
      <c r="G196" s="25">
        <f t="shared" ref="G196:G197" si="15">(F196*100)/$B$2</f>
        <v>13.235294117647058</v>
      </c>
      <c r="H196" s="5">
        <f>COUNTIF('ASL1'!AA:AA,"=spesso")</f>
        <v>6</v>
      </c>
      <c r="I196" s="22">
        <f t="shared" ref="I196:I197" si="16">(H196*100)/$B$2</f>
        <v>8.8235294117647065</v>
      </c>
    </row>
    <row r="197" spans="1:11" s="21" customFormat="1" x14ac:dyDescent="0.2">
      <c r="A197" s="32" t="s">
        <v>250</v>
      </c>
      <c r="B197" s="5">
        <f>COUNTIF('ASL1'!AB:AB,"=mai")</f>
        <v>17</v>
      </c>
      <c r="C197" s="25">
        <f t="shared" si="13"/>
        <v>25</v>
      </c>
      <c r="D197" s="5">
        <f>COUNTIF('ASL1'!AB:AB,"=raramente")</f>
        <v>2</v>
      </c>
      <c r="E197" s="25">
        <f t="shared" si="14"/>
        <v>2.9411764705882355</v>
      </c>
      <c r="F197" s="5">
        <f>COUNTIF('ASL1'!AB:AB,"=qualche volta")</f>
        <v>6</v>
      </c>
      <c r="G197" s="25">
        <f t="shared" si="15"/>
        <v>8.8235294117647065</v>
      </c>
      <c r="H197" s="5">
        <f>COUNTIF('ASL1'!AB:AB,"=spesso")</f>
        <v>9</v>
      </c>
      <c r="I197" s="22">
        <f t="shared" si="16"/>
        <v>13.235294117647058</v>
      </c>
    </row>
    <row r="198" spans="1:11" s="21" customFormat="1" x14ac:dyDescent="0.2">
      <c r="A198" s="32" t="s">
        <v>28</v>
      </c>
      <c r="D198" s="5"/>
      <c r="E198" s="5"/>
      <c r="F198" s="5"/>
      <c r="G198" s="5"/>
      <c r="H198" s="5"/>
      <c r="J198" s="5">
        <v>16</v>
      </c>
      <c r="K198" s="25">
        <f>(J198*100)/$B$2</f>
        <v>23.529411764705884</v>
      </c>
    </row>
    <row r="199" spans="1:11" s="21" customFormat="1" x14ac:dyDescent="0.2">
      <c r="A199" s="32"/>
      <c r="D199" s="5"/>
      <c r="E199" s="5"/>
      <c r="F199" s="5"/>
      <c r="G199" s="5"/>
      <c r="H199" s="5"/>
      <c r="J199" s="5"/>
      <c r="K199" s="25"/>
    </row>
    <row r="200" spans="1:11" s="21" customFormat="1" x14ac:dyDescent="0.2">
      <c r="A200" s="32"/>
      <c r="D200" s="5"/>
      <c r="E200" s="5"/>
      <c r="F200" s="5"/>
      <c r="G200" s="5"/>
      <c r="H200" s="5"/>
      <c r="J200" s="5"/>
      <c r="K200" s="25"/>
    </row>
    <row r="201" spans="1:11" s="21" customFormat="1" x14ac:dyDescent="0.2">
      <c r="A201" s="32"/>
      <c r="D201" s="5"/>
      <c r="E201" s="5"/>
      <c r="F201" s="5"/>
      <c r="G201" s="5"/>
      <c r="H201" s="5"/>
      <c r="J201" s="5"/>
      <c r="K201" s="25"/>
    </row>
    <row r="202" spans="1:11" s="21" customFormat="1" x14ac:dyDescent="0.2">
      <c r="A202" s="32"/>
      <c r="D202" s="5"/>
      <c r="E202" s="5"/>
      <c r="F202" s="5"/>
      <c r="G202" s="5"/>
      <c r="H202" s="5"/>
      <c r="J202" s="5"/>
      <c r="K202" s="25"/>
    </row>
    <row r="203" spans="1:11" s="21" customFormat="1" x14ac:dyDescent="0.2">
      <c r="A203" s="32"/>
      <c r="D203" s="5"/>
      <c r="E203" s="5"/>
      <c r="F203" s="5"/>
      <c r="G203" s="5"/>
      <c r="H203" s="5"/>
      <c r="J203" s="5"/>
      <c r="K203" s="25"/>
    </row>
    <row r="204" spans="1:11" s="21" customFormat="1" x14ac:dyDescent="0.2">
      <c r="A204" s="32"/>
      <c r="D204" s="5"/>
      <c r="E204" s="5"/>
      <c r="F204" s="5"/>
      <c r="G204" s="5"/>
      <c r="H204" s="5"/>
      <c r="J204" s="5"/>
      <c r="K204" s="25"/>
    </row>
    <row r="205" spans="1:11" s="21" customFormat="1" x14ac:dyDescent="0.2">
      <c r="A205" s="32"/>
      <c r="D205" s="5"/>
      <c r="E205" s="5"/>
      <c r="F205" s="5"/>
      <c r="G205" s="5"/>
      <c r="H205" s="5"/>
      <c r="J205" s="5"/>
      <c r="K205" s="25"/>
    </row>
    <row r="206" spans="1:11" s="21" customFormat="1" x14ac:dyDescent="0.2">
      <c r="A206" s="32"/>
      <c r="D206" s="5"/>
      <c r="E206" s="5"/>
      <c r="F206" s="5"/>
      <c r="G206" s="5"/>
      <c r="H206" s="5"/>
      <c r="J206" s="5"/>
      <c r="K206" s="25"/>
    </row>
    <row r="207" spans="1:11" s="21" customFormat="1" x14ac:dyDescent="0.2">
      <c r="A207" s="32"/>
      <c r="D207" s="5"/>
      <c r="E207" s="5"/>
      <c r="F207" s="5"/>
      <c r="G207" s="5"/>
      <c r="H207" s="5"/>
      <c r="J207" s="5"/>
      <c r="K207" s="25"/>
    </row>
    <row r="208" spans="1:11" s="21" customFormat="1" x14ac:dyDescent="0.2">
      <c r="A208" s="32"/>
      <c r="D208" s="5"/>
      <c r="E208" s="5"/>
      <c r="F208" s="5"/>
      <c r="G208" s="5"/>
      <c r="H208" s="5"/>
      <c r="J208" s="5"/>
      <c r="K208" s="25"/>
    </row>
    <row r="209" spans="1:11" s="21" customFormat="1" x14ac:dyDescent="0.2">
      <c r="A209" s="32"/>
      <c r="D209" s="5"/>
      <c r="E209" s="5"/>
      <c r="F209" s="5"/>
      <c r="G209" s="5"/>
      <c r="H209" s="5"/>
      <c r="J209" s="5"/>
      <c r="K209" s="25"/>
    </row>
    <row r="210" spans="1:11" s="21" customFormat="1" x14ac:dyDescent="0.2">
      <c r="A210" s="32"/>
      <c r="D210" s="5"/>
      <c r="E210" s="5"/>
      <c r="F210" s="5"/>
      <c r="G210" s="5"/>
      <c r="H210" s="5"/>
      <c r="J210" s="5"/>
      <c r="K210" s="25"/>
    </row>
    <row r="211" spans="1:11" s="21" customFormat="1" x14ac:dyDescent="0.2">
      <c r="A211" s="32"/>
      <c r="D211" s="5"/>
      <c r="E211" s="5"/>
      <c r="F211" s="5"/>
      <c r="G211" s="5"/>
      <c r="H211" s="5"/>
      <c r="J211" s="5"/>
      <c r="K211" s="25"/>
    </row>
    <row r="212" spans="1:11" s="21" customFormat="1" x14ac:dyDescent="0.2">
      <c r="A212" s="32"/>
      <c r="D212" s="5"/>
      <c r="E212" s="5"/>
      <c r="F212" s="5"/>
      <c r="G212" s="5"/>
      <c r="H212" s="5"/>
      <c r="J212" s="5"/>
      <c r="K212" s="25"/>
    </row>
    <row r="213" spans="1:11" s="21" customFormat="1" x14ac:dyDescent="0.2">
      <c r="A213" s="32"/>
      <c r="D213" s="5"/>
      <c r="E213" s="5"/>
      <c r="F213" s="5"/>
      <c r="G213" s="5"/>
      <c r="H213" s="5"/>
      <c r="J213" s="5"/>
      <c r="K213" s="25"/>
    </row>
    <row r="214" spans="1:11" s="21" customFormat="1" x14ac:dyDescent="0.2">
      <c r="A214" s="32"/>
      <c r="D214" s="5"/>
      <c r="E214" s="5"/>
      <c r="F214" s="5"/>
      <c r="G214" s="5"/>
      <c r="H214" s="5"/>
      <c r="J214" s="5"/>
      <c r="K214" s="25"/>
    </row>
    <row r="215" spans="1:11" s="21" customFormat="1" x14ac:dyDescent="0.2">
      <c r="A215" s="31"/>
      <c r="B215" s="5"/>
      <c r="C215" s="25"/>
      <c r="D215" s="5"/>
      <c r="E215" s="5"/>
      <c r="F215" s="5"/>
      <c r="G215" s="5"/>
      <c r="H215" s="5"/>
    </row>
    <row r="216" spans="1:11" s="21" customFormat="1" x14ac:dyDescent="0.2">
      <c r="A216" s="31"/>
      <c r="B216" s="5"/>
      <c r="C216" s="25"/>
      <c r="D216" s="5"/>
      <c r="E216" s="5"/>
      <c r="F216" s="5"/>
      <c r="G216" s="5"/>
      <c r="H216" s="5"/>
    </row>
    <row r="217" spans="1:11" s="21" customFormat="1" ht="42.75" x14ac:dyDescent="0.2">
      <c r="A217" s="33" t="s">
        <v>255</v>
      </c>
      <c r="B217" s="5"/>
      <c r="C217" s="25"/>
      <c r="D217" s="5"/>
      <c r="E217" s="5"/>
      <c r="F217" s="5"/>
      <c r="G217" s="5"/>
      <c r="H217" s="5"/>
    </row>
    <row r="218" spans="1:11" s="21" customFormat="1" x14ac:dyDescent="0.2">
      <c r="A218" s="31"/>
      <c r="B218" s="5"/>
      <c r="C218" s="25"/>
      <c r="D218" s="5"/>
      <c r="E218" s="5"/>
      <c r="F218" s="5"/>
      <c r="G218" s="5"/>
      <c r="H218" s="5"/>
    </row>
    <row r="219" spans="1:11" s="21" customFormat="1" x14ac:dyDescent="0.2">
      <c r="A219" s="31"/>
      <c r="B219" s="5"/>
      <c r="C219" s="10" t="s">
        <v>201</v>
      </c>
      <c r="D219" s="5"/>
      <c r="E219" s="5"/>
      <c r="F219" s="5"/>
      <c r="G219" s="5"/>
      <c r="H219" s="5"/>
    </row>
    <row r="220" spans="1:11" s="21" customFormat="1" x14ac:dyDescent="0.2">
      <c r="A220" s="32" t="s">
        <v>222</v>
      </c>
      <c r="B220" s="5">
        <f>COUNTIF('ASL1'!AE:AE,"=per niente")</f>
        <v>2</v>
      </c>
      <c r="C220" s="25">
        <f>(B220*100)/$B$2</f>
        <v>2.9411764705882355</v>
      </c>
      <c r="D220" s="5"/>
      <c r="E220" s="5"/>
      <c r="F220" s="5"/>
      <c r="G220" s="5"/>
      <c r="H220" s="5"/>
    </row>
    <row r="221" spans="1:11" s="21" customFormat="1" x14ac:dyDescent="0.2">
      <c r="A221" s="32" t="s">
        <v>78</v>
      </c>
      <c r="B221" s="5">
        <f>COUNTIF('ASL1'!AE:AE,"=poco")</f>
        <v>19</v>
      </c>
      <c r="C221" s="25">
        <f t="shared" ref="C221:C224" si="17">(B221*100)/$B$2</f>
        <v>27.941176470588236</v>
      </c>
      <c r="D221" s="5"/>
      <c r="E221" s="5"/>
      <c r="F221" s="5"/>
      <c r="G221" s="5"/>
      <c r="H221" s="5"/>
    </row>
    <row r="222" spans="1:11" s="21" customFormat="1" x14ac:dyDescent="0.2">
      <c r="A222" s="32" t="s">
        <v>256</v>
      </c>
      <c r="B222" s="5">
        <f>COUNTIF('ASL1'!AE:AE,"=abbastanza")</f>
        <v>34</v>
      </c>
      <c r="C222" s="25">
        <f t="shared" si="17"/>
        <v>50</v>
      </c>
      <c r="D222" s="5"/>
      <c r="E222" s="5"/>
      <c r="F222" s="5"/>
      <c r="G222" s="5"/>
      <c r="H222" s="5"/>
    </row>
    <row r="223" spans="1:11" s="21" customFormat="1" x14ac:dyDescent="0.2">
      <c r="A223" s="32" t="s">
        <v>257</v>
      </c>
      <c r="B223" s="5">
        <f>COUNTIF('ASL1'!AE:AE,"=molto")</f>
        <v>7</v>
      </c>
      <c r="C223" s="25">
        <f t="shared" si="17"/>
        <v>10.294117647058824</v>
      </c>
    </row>
    <row r="224" spans="1:11" s="21" customFormat="1" x14ac:dyDescent="0.2">
      <c r="A224" s="32" t="s">
        <v>305</v>
      </c>
      <c r="B224" s="5">
        <f>(COUNTIF('ASL1'!AE:AE,"=")-1048507)</f>
        <v>6</v>
      </c>
      <c r="C224" s="25">
        <f t="shared" si="17"/>
        <v>8.8235294117647065</v>
      </c>
    </row>
    <row r="225" spans="1:3" s="21" customFormat="1" x14ac:dyDescent="0.2">
      <c r="A225" s="32"/>
      <c r="B225" s="5"/>
      <c r="C225" s="25"/>
    </row>
    <row r="226" spans="1:3" s="21" customFormat="1" x14ac:dyDescent="0.2">
      <c r="A226" s="32"/>
      <c r="B226" s="5"/>
      <c r="C226" s="25"/>
    </row>
    <row r="227" spans="1:3" s="21" customFormat="1" x14ac:dyDescent="0.2">
      <c r="A227" s="32"/>
      <c r="B227" s="5"/>
      <c r="C227" s="25"/>
    </row>
    <row r="228" spans="1:3" s="21" customFormat="1" x14ac:dyDescent="0.2">
      <c r="A228" s="32"/>
      <c r="B228" s="5"/>
      <c r="C228" s="25"/>
    </row>
    <row r="229" spans="1:3" s="21" customFormat="1" x14ac:dyDescent="0.2">
      <c r="A229" s="32"/>
      <c r="B229" s="5"/>
      <c r="C229" s="25"/>
    </row>
    <row r="230" spans="1:3" s="21" customFormat="1" x14ac:dyDescent="0.2">
      <c r="A230" s="31"/>
      <c r="C230" s="22"/>
    </row>
    <row r="231" spans="1:3" s="21" customFormat="1" x14ac:dyDescent="0.2">
      <c r="A231" s="31"/>
      <c r="C231" s="22"/>
    </row>
    <row r="232" spans="1:3" s="21" customFormat="1" ht="28.5" x14ac:dyDescent="0.2">
      <c r="A232" s="33" t="s">
        <v>258</v>
      </c>
      <c r="C232" s="22"/>
    </row>
    <row r="234" spans="1:3" x14ac:dyDescent="0.2">
      <c r="C234" s="19" t="s">
        <v>201</v>
      </c>
    </row>
    <row r="235" spans="1:3" x14ac:dyDescent="0.2">
      <c r="A235" s="18" t="s">
        <v>116</v>
      </c>
      <c r="B235" s="4">
        <f>COUNTIF('ASL1'!AF:AF,"=ogni due giorni")</f>
        <v>3</v>
      </c>
      <c r="C235" s="13">
        <f>(B235*100)/$B$2</f>
        <v>4.4117647058823533</v>
      </c>
    </row>
    <row r="236" spans="1:3" x14ac:dyDescent="0.2">
      <c r="A236" s="18" t="s">
        <v>111</v>
      </c>
      <c r="B236" s="4">
        <f>COUNTIF('ASL1'!AF:AF,"=una volta al giorno")</f>
        <v>34</v>
      </c>
      <c r="C236" s="13">
        <f t="shared" ref="C236:C238" si="18">(B236*100)/$B$2</f>
        <v>50</v>
      </c>
    </row>
    <row r="237" spans="1:3" x14ac:dyDescent="0.2">
      <c r="A237" s="18" t="s">
        <v>86</v>
      </c>
      <c r="B237" s="4">
        <f>COUNTIF('ASL1'!AF:AF,"=più volte al giorno")</f>
        <v>25</v>
      </c>
      <c r="C237" s="13">
        <f t="shared" si="18"/>
        <v>36.764705882352942</v>
      </c>
    </row>
    <row r="238" spans="1:3" x14ac:dyDescent="0.2">
      <c r="A238" s="18" t="s">
        <v>118</v>
      </c>
      <c r="B238" s="4">
        <f>COUNTIF('ASL1'!AF:AF,"=altro")</f>
        <v>5</v>
      </c>
      <c r="C238" s="13">
        <f t="shared" si="18"/>
        <v>7.3529411764705879</v>
      </c>
    </row>
    <row r="239" spans="1:3" x14ac:dyDescent="0.2">
      <c r="A239" s="18"/>
      <c r="B239" s="4"/>
    </row>
    <row r="240" spans="1:3" x14ac:dyDescent="0.2">
      <c r="A240" s="18"/>
      <c r="B240" s="4"/>
    </row>
    <row r="241" spans="1:5" x14ac:dyDescent="0.2">
      <c r="A241" s="18"/>
      <c r="B241" s="4"/>
    </row>
    <row r="242" spans="1:5" x14ac:dyDescent="0.2">
      <c r="A242" s="18"/>
      <c r="B242" s="4"/>
    </row>
    <row r="243" spans="1:5" x14ac:dyDescent="0.2">
      <c r="A243" s="18"/>
      <c r="B243" s="4"/>
    </row>
    <row r="244" spans="1:5" x14ac:dyDescent="0.2">
      <c r="A244" s="18"/>
      <c r="B244" s="4"/>
    </row>
    <row r="247" spans="1:5" ht="28.5" x14ac:dyDescent="0.2">
      <c r="A247" s="29" t="s">
        <v>259</v>
      </c>
    </row>
    <row r="249" spans="1:5" s="4" customFormat="1" x14ac:dyDescent="0.2">
      <c r="A249" s="30"/>
      <c r="B249" s="20" t="s">
        <v>79</v>
      </c>
      <c r="C249" s="19" t="s">
        <v>201</v>
      </c>
      <c r="D249" s="15" t="s">
        <v>80</v>
      </c>
      <c r="E249" s="2" t="s">
        <v>201</v>
      </c>
    </row>
    <row r="250" spans="1:5" ht="28.5" x14ac:dyDescent="0.2">
      <c r="A250" s="1" t="s">
        <v>260</v>
      </c>
      <c r="B250" s="4">
        <f>COUNTIF('ASL1'!AG:AG,"=si")</f>
        <v>11</v>
      </c>
      <c r="C250" s="13">
        <f>(B250*100)/$B$2</f>
        <v>16.176470588235293</v>
      </c>
      <c r="D250" s="4">
        <f>COUNTIF('ASL1'!AG:AG,"=no")</f>
        <v>51</v>
      </c>
      <c r="E250" s="13">
        <f>(D250*100)/$B$2</f>
        <v>75</v>
      </c>
    </row>
    <row r="251" spans="1:5" ht="28.5" x14ac:dyDescent="0.2">
      <c r="A251" s="1" t="s">
        <v>261</v>
      </c>
      <c r="B251" s="4">
        <f>COUNTIF('ASL1'!AH:AH,"=si")</f>
        <v>8</v>
      </c>
      <c r="C251" s="13">
        <f t="shared" ref="C251:C253" si="19">(B251*100)/$B$2</f>
        <v>11.764705882352942</v>
      </c>
      <c r="D251" s="4">
        <f>COUNTIF('ASL1'!AH:AH,"=no")</f>
        <v>52</v>
      </c>
      <c r="E251" s="13">
        <f t="shared" ref="E251:E253" si="20">(D251*100)/$B$2</f>
        <v>76.470588235294116</v>
      </c>
    </row>
    <row r="252" spans="1:5" ht="28.5" x14ac:dyDescent="0.2">
      <c r="A252" s="1" t="s">
        <v>262</v>
      </c>
      <c r="B252" s="4">
        <f>COUNTIF('ASL1'!AI:AI,"=si")</f>
        <v>9</v>
      </c>
      <c r="C252" s="13">
        <f t="shared" si="19"/>
        <v>13.235294117647058</v>
      </c>
      <c r="D252" s="4">
        <f>COUNTIF('ASL1'!AI:AI,"=no")</f>
        <v>53</v>
      </c>
      <c r="E252" s="13">
        <f t="shared" si="20"/>
        <v>77.941176470588232</v>
      </c>
    </row>
    <row r="253" spans="1:5" ht="28.5" x14ac:dyDescent="0.2">
      <c r="A253" s="1" t="s">
        <v>263</v>
      </c>
      <c r="B253" s="4">
        <f>COUNTIF('ASL1'!AJ:AJ,"=si")</f>
        <v>3</v>
      </c>
      <c r="C253" s="13">
        <f t="shared" si="19"/>
        <v>4.4117647058823533</v>
      </c>
      <c r="D253" s="4">
        <f>COUNTIF('ASL1'!AJ:AJ,"=no")</f>
        <v>62</v>
      </c>
      <c r="E253" s="13">
        <f t="shared" si="20"/>
        <v>91.17647058823529</v>
      </c>
    </row>
    <row r="254" spans="1:5" x14ac:dyDescent="0.2">
      <c r="B254" s="4"/>
      <c r="D254" s="4"/>
      <c r="E254" s="13"/>
    </row>
    <row r="255" spans="1:5" x14ac:dyDescent="0.2">
      <c r="B255" s="4"/>
      <c r="D255" s="4"/>
      <c r="E255" s="13"/>
    </row>
    <row r="256" spans="1:5" x14ac:dyDescent="0.2">
      <c r="B256" s="4"/>
      <c r="D256" s="4"/>
      <c r="E256" s="13"/>
    </row>
    <row r="257" spans="1:5" x14ac:dyDescent="0.2">
      <c r="B257" s="4"/>
      <c r="D257" s="4"/>
      <c r="E257" s="13"/>
    </row>
    <row r="258" spans="1:5" x14ac:dyDescent="0.2">
      <c r="B258" s="4"/>
      <c r="D258" s="4"/>
      <c r="E258" s="13"/>
    </row>
    <row r="259" spans="1:5" x14ac:dyDescent="0.2">
      <c r="B259" s="4"/>
      <c r="D259" s="4"/>
      <c r="E259" s="13"/>
    </row>
    <row r="260" spans="1:5" x14ac:dyDescent="0.2">
      <c r="B260" s="4"/>
      <c r="D260" s="4"/>
      <c r="E260" s="13"/>
    </row>
    <row r="261" spans="1:5" ht="15" customHeight="1" x14ac:dyDescent="0.2">
      <c r="B261" s="4"/>
      <c r="D261" s="4"/>
      <c r="E261" s="13"/>
    </row>
    <row r="262" spans="1:5" x14ac:dyDescent="0.2">
      <c r="B262" s="4"/>
      <c r="D262" s="4"/>
      <c r="E262" s="13"/>
    </row>
    <row r="265" spans="1:5" ht="28.5" x14ac:dyDescent="0.2">
      <c r="A265" s="29" t="s">
        <v>264</v>
      </c>
    </row>
    <row r="266" spans="1:5" x14ac:dyDescent="0.2">
      <c r="B266" s="23" t="s">
        <v>79</v>
      </c>
      <c r="C266" s="3" t="s">
        <v>201</v>
      </c>
      <c r="D266" s="23" t="s">
        <v>80</v>
      </c>
      <c r="E266" s="3" t="s">
        <v>201</v>
      </c>
    </row>
    <row r="267" spans="1:5" x14ac:dyDescent="0.2">
      <c r="A267" s="1" t="s">
        <v>265</v>
      </c>
      <c r="B267" s="5">
        <f>COUNTIF('ASL1'!AK:AK,"=si")</f>
        <v>10</v>
      </c>
      <c r="C267" s="25">
        <f>(B267*100)/$B$2</f>
        <v>14.705882352941176</v>
      </c>
      <c r="D267" s="5">
        <f>COUNTIF('ASL1'!AK:AK,"=no")</f>
        <v>55</v>
      </c>
      <c r="E267" s="24">
        <f>(D267*100)/$B$2</f>
        <v>80.882352941176464</v>
      </c>
    </row>
    <row r="268" spans="1:5" ht="42.75" x14ac:dyDescent="0.2">
      <c r="A268" s="1" t="s">
        <v>266</v>
      </c>
      <c r="B268" s="5">
        <f>COUNTIF('ASL1'!AL:AL,"=si")</f>
        <v>29</v>
      </c>
      <c r="C268" s="25">
        <f t="shared" ref="C268:C269" si="21">(B268*100)/$B$2</f>
        <v>42.647058823529413</v>
      </c>
      <c r="D268" s="5">
        <f>COUNTIF('ASL1'!AL:AL,"=no")</f>
        <v>39</v>
      </c>
      <c r="E268" s="24">
        <f t="shared" ref="E268:E269" si="22">(D268*100)/$B$2</f>
        <v>57.352941176470587</v>
      </c>
    </row>
    <row r="269" spans="1:5" ht="42.75" x14ac:dyDescent="0.2">
      <c r="A269" s="18" t="s">
        <v>267</v>
      </c>
      <c r="B269" s="5">
        <f>COUNTIF('ASL1'!AM:AM,"=si")</f>
        <v>9</v>
      </c>
      <c r="C269" s="25">
        <f t="shared" si="21"/>
        <v>13.235294117647058</v>
      </c>
      <c r="D269" s="5">
        <f>COUNTIF('ASL1'!AM:AM,"=no")</f>
        <v>55</v>
      </c>
      <c r="E269" s="24">
        <f t="shared" si="22"/>
        <v>80.882352941176464</v>
      </c>
    </row>
    <row r="270" spans="1:5" x14ac:dyDescent="0.2">
      <c r="A270" s="18"/>
      <c r="B270" s="5"/>
      <c r="C270" s="25"/>
      <c r="D270" s="5"/>
      <c r="E270" s="24"/>
    </row>
    <row r="271" spans="1:5" x14ac:dyDescent="0.2">
      <c r="A271" s="18"/>
      <c r="B271" s="5"/>
      <c r="C271" s="25"/>
      <c r="D271" s="5"/>
      <c r="E271" s="24"/>
    </row>
    <row r="272" spans="1:5" x14ac:dyDescent="0.2">
      <c r="A272" s="18"/>
      <c r="B272" s="5"/>
      <c r="C272" s="25"/>
      <c r="D272" s="5"/>
      <c r="E272" s="24"/>
    </row>
    <row r="273" spans="1:11" x14ac:dyDescent="0.2">
      <c r="A273" s="18"/>
      <c r="B273" s="5"/>
      <c r="C273" s="25"/>
      <c r="D273" s="5"/>
      <c r="E273" s="24"/>
    </row>
    <row r="274" spans="1:11" x14ac:dyDescent="0.2">
      <c r="A274" s="18"/>
      <c r="B274" s="5"/>
      <c r="C274" s="25"/>
      <c r="D274" s="5"/>
      <c r="E274" s="24"/>
    </row>
    <row r="275" spans="1:11" x14ac:dyDescent="0.2">
      <c r="A275" s="18"/>
      <c r="B275" s="5"/>
      <c r="C275" s="25"/>
      <c r="D275" s="5"/>
      <c r="E275" s="24"/>
    </row>
    <row r="276" spans="1:11" x14ac:dyDescent="0.2">
      <c r="A276" s="18"/>
      <c r="B276" s="5"/>
      <c r="C276" s="25"/>
      <c r="D276" s="5"/>
      <c r="E276" s="24"/>
    </row>
    <row r="277" spans="1:11" x14ac:dyDescent="0.2">
      <c r="A277" s="18"/>
      <c r="B277" s="5"/>
      <c r="C277" s="25"/>
      <c r="D277" s="5"/>
      <c r="E277" s="24"/>
    </row>
    <row r="278" spans="1:11" x14ac:dyDescent="0.2">
      <c r="A278" s="18"/>
      <c r="B278" s="5"/>
      <c r="C278" s="25"/>
      <c r="D278" s="5"/>
      <c r="E278" s="24"/>
    </row>
    <row r="279" spans="1:11" x14ac:dyDescent="0.2">
      <c r="A279" s="18"/>
      <c r="B279" s="5"/>
      <c r="C279" s="25"/>
      <c r="D279" s="5"/>
      <c r="E279" s="24"/>
    </row>
    <row r="280" spans="1:11" x14ac:dyDescent="0.2">
      <c r="A280" s="18"/>
      <c r="B280" s="5"/>
      <c r="C280" s="25"/>
      <c r="D280" s="5"/>
      <c r="E280" s="24"/>
    </row>
    <row r="281" spans="1:11" x14ac:dyDescent="0.2">
      <c r="A281" s="18"/>
      <c r="B281" s="5"/>
      <c r="C281" s="25"/>
      <c r="D281" s="5"/>
      <c r="E281" s="24"/>
      <c r="K281" s="29"/>
    </row>
    <row r="282" spans="1:11" x14ac:dyDescent="0.2">
      <c r="A282" s="18"/>
      <c r="B282" s="5"/>
      <c r="C282" s="25"/>
      <c r="D282" s="5"/>
      <c r="E282" s="24"/>
    </row>
    <row r="283" spans="1:11" x14ac:dyDescent="0.2">
      <c r="A283" s="18"/>
      <c r="B283" s="5"/>
      <c r="C283" s="25"/>
      <c r="D283" s="5"/>
      <c r="E283" s="24"/>
    </row>
    <row r="286" spans="1:11" ht="57" x14ac:dyDescent="0.2">
      <c r="A286" s="29" t="s">
        <v>268</v>
      </c>
      <c r="E286" s="7"/>
    </row>
    <row r="288" spans="1:11" x14ac:dyDescent="0.2">
      <c r="B288" s="20" t="s">
        <v>293</v>
      </c>
      <c r="C288" s="19" t="s">
        <v>201</v>
      </c>
      <c r="D288" s="20" t="s">
        <v>294</v>
      </c>
      <c r="E288" s="2" t="s">
        <v>201</v>
      </c>
      <c r="F288" s="20" t="s">
        <v>295</v>
      </c>
      <c r="G288" s="2" t="s">
        <v>201</v>
      </c>
      <c r="H288" s="20" t="s">
        <v>296</v>
      </c>
      <c r="I288" s="2" t="s">
        <v>201</v>
      </c>
    </row>
    <row r="289" spans="1:14" x14ac:dyDescent="0.2">
      <c r="A289" s="1" t="s">
        <v>269</v>
      </c>
      <c r="B289" s="4">
        <f>COUNTIF('ASL1'!$AN:$AN,"=0")</f>
        <v>6</v>
      </c>
      <c r="C289" s="13">
        <f>(B289*100)/$B$2</f>
        <v>8.8235294117647065</v>
      </c>
      <c r="D289" s="4">
        <f>COUNTIF('ASL1'!$AN:$AN,"=1")</f>
        <v>19</v>
      </c>
      <c r="E289" s="13">
        <f>(D289*100)/$B$2</f>
        <v>27.941176470588236</v>
      </c>
      <c r="F289" s="4">
        <f>COUNTIF('ASL1'!$AN:$AN,"=2")</f>
        <v>19</v>
      </c>
      <c r="G289" s="13">
        <f>(F289*100)/$B$2</f>
        <v>27.941176470588236</v>
      </c>
      <c r="H289" s="4">
        <f>COUNTIF('ASL1'!$AN:$AN,"=3")</f>
        <v>22</v>
      </c>
      <c r="I289" s="13">
        <f>(H289*100)/$B$2</f>
        <v>32.352941176470587</v>
      </c>
    </row>
    <row r="290" spans="1:14" x14ac:dyDescent="0.2">
      <c r="A290" s="1" t="s">
        <v>270</v>
      </c>
      <c r="B290" s="4">
        <f>COUNTIF('ASL1'!$AO:$AO,"=0")</f>
        <v>2</v>
      </c>
      <c r="C290" s="13">
        <f t="shared" ref="C290:C298" si="23">(B290*100)/$B$2</f>
        <v>2.9411764705882355</v>
      </c>
      <c r="D290" s="4">
        <f>COUNTIF('ASL1'!$AO:$AO,"=1")</f>
        <v>12</v>
      </c>
      <c r="E290" s="13">
        <f t="shared" ref="E290:E298" si="24">(D290*100)/$B$2</f>
        <v>17.647058823529413</v>
      </c>
      <c r="F290" s="4">
        <f>COUNTIF('ASL1'!$AO:$AO,"=2")</f>
        <v>29</v>
      </c>
      <c r="G290" s="13">
        <f t="shared" ref="G290:G298" si="25">(F290*100)/$B$2</f>
        <v>42.647058823529413</v>
      </c>
      <c r="H290" s="4">
        <f>COUNTIF('ASL1'!$AO:$AO,"=3")</f>
        <v>22</v>
      </c>
      <c r="I290" s="13">
        <f t="shared" ref="I290:I298" si="26">(H290*100)/$B$2</f>
        <v>32.352941176470587</v>
      </c>
    </row>
    <row r="291" spans="1:14" x14ac:dyDescent="0.2">
      <c r="A291" s="1" t="s">
        <v>271</v>
      </c>
      <c r="B291" s="4">
        <f>COUNTIF('ASL1'!$AP:$AP,"=0")</f>
        <v>3</v>
      </c>
      <c r="C291" s="13">
        <f t="shared" si="23"/>
        <v>4.4117647058823533</v>
      </c>
      <c r="D291" s="4">
        <f>COUNTIF('ASL1'!$AP:$AP,"=1")</f>
        <v>10</v>
      </c>
      <c r="E291" s="13">
        <f t="shared" si="24"/>
        <v>14.705882352941176</v>
      </c>
      <c r="F291" s="4">
        <f>COUNTIF('ASL1'!$AP:$AP,"=2")</f>
        <v>30</v>
      </c>
      <c r="G291" s="13">
        <f t="shared" si="25"/>
        <v>44.117647058823529</v>
      </c>
      <c r="H291" s="4">
        <f>COUNTIF('ASL1'!$AP:$AP,"=3")</f>
        <v>25</v>
      </c>
      <c r="I291" s="13">
        <f t="shared" si="26"/>
        <v>36.764705882352942</v>
      </c>
    </row>
    <row r="292" spans="1:14" ht="28.5" x14ac:dyDescent="0.2">
      <c r="A292" s="1" t="s">
        <v>272</v>
      </c>
      <c r="B292" s="4">
        <f>COUNTIF('ASL1'!$AQ:$AQ,"=0")</f>
        <v>3</v>
      </c>
      <c r="C292" s="13">
        <f t="shared" si="23"/>
        <v>4.4117647058823533</v>
      </c>
      <c r="D292" s="4">
        <f>COUNTIF('ASL1'!$AQ:$AQ,"=1")</f>
        <v>14</v>
      </c>
      <c r="E292" s="13">
        <f t="shared" si="24"/>
        <v>20.588235294117649</v>
      </c>
      <c r="F292" s="4">
        <f>COUNTIF('ASL1'!$AQ:$AQ,"=2")</f>
        <v>27</v>
      </c>
      <c r="G292" s="13">
        <f t="shared" si="25"/>
        <v>39.705882352941174</v>
      </c>
      <c r="H292" s="4">
        <f>COUNTIF('ASL1'!$AQ:$AQ,"=3")</f>
        <v>15</v>
      </c>
      <c r="I292" s="13">
        <f t="shared" si="26"/>
        <v>22.058823529411764</v>
      </c>
    </row>
    <row r="293" spans="1:14" x14ac:dyDescent="0.2">
      <c r="A293" s="1" t="s">
        <v>273</v>
      </c>
      <c r="B293" s="4">
        <f>COUNTIF('ASL1'!$AR:$AR,"=0")</f>
        <v>7</v>
      </c>
      <c r="C293" s="13">
        <f t="shared" si="23"/>
        <v>10.294117647058824</v>
      </c>
      <c r="D293" s="4">
        <f>COUNTIF('ASL1'!$AR:$AR,"=1")</f>
        <v>18</v>
      </c>
      <c r="E293" s="13">
        <f t="shared" si="24"/>
        <v>26.470588235294116</v>
      </c>
      <c r="F293" s="4">
        <f>COUNTIF('ASL1'!$AR:$AR,"=2")</f>
        <v>31</v>
      </c>
      <c r="G293" s="13">
        <f t="shared" si="25"/>
        <v>45.588235294117645</v>
      </c>
      <c r="H293" s="4">
        <f>COUNTIF('ASL1'!$AR:$AR,"=3")</f>
        <v>10</v>
      </c>
      <c r="I293" s="13">
        <f t="shared" si="26"/>
        <v>14.705882352941176</v>
      </c>
    </row>
    <row r="294" spans="1:14" x14ac:dyDescent="0.2">
      <c r="A294" s="1" t="s">
        <v>274</v>
      </c>
      <c r="B294" s="4">
        <f>COUNTIF('ASL1'!$AS:$AS,"=0")</f>
        <v>3</v>
      </c>
      <c r="C294" s="13">
        <f t="shared" si="23"/>
        <v>4.4117647058823533</v>
      </c>
      <c r="D294" s="4">
        <f>COUNTIF('ASL1'!$AS:$AS,"=1")</f>
        <v>17</v>
      </c>
      <c r="E294" s="13">
        <f t="shared" si="24"/>
        <v>25</v>
      </c>
      <c r="F294" s="4">
        <f>COUNTIF('ASL1'!$AS:$AS,"=2")</f>
        <v>29</v>
      </c>
      <c r="G294" s="13">
        <f t="shared" si="25"/>
        <v>42.647058823529413</v>
      </c>
      <c r="H294" s="4">
        <f>COUNTIF('ASL1'!$AS:$AS,"=3")</f>
        <v>16</v>
      </c>
      <c r="I294" s="13">
        <f t="shared" si="26"/>
        <v>23.529411764705884</v>
      </c>
    </row>
    <row r="295" spans="1:14" x14ac:dyDescent="0.2">
      <c r="A295" s="1" t="s">
        <v>275</v>
      </c>
      <c r="B295" s="4">
        <f>COUNTIF('ASL1'!$AT:$AT,"=0")</f>
        <v>0</v>
      </c>
      <c r="C295" s="13">
        <f t="shared" si="23"/>
        <v>0</v>
      </c>
      <c r="D295" s="4">
        <f>COUNTIF('ASL1'!$AT:$AT,"=1")</f>
        <v>17</v>
      </c>
      <c r="E295" s="13">
        <f t="shared" si="24"/>
        <v>25</v>
      </c>
      <c r="F295" s="4">
        <f>COUNTIF('ASL1'!$AT:$AT,"=2")</f>
        <v>26</v>
      </c>
      <c r="G295" s="13">
        <f t="shared" si="25"/>
        <v>38.235294117647058</v>
      </c>
      <c r="H295" s="4">
        <f>COUNTIF('ASL1'!$AT:$AT,"=3")</f>
        <v>20</v>
      </c>
      <c r="I295" s="13">
        <f t="shared" si="26"/>
        <v>29.411764705882351</v>
      </c>
    </row>
    <row r="296" spans="1:14" x14ac:dyDescent="0.2">
      <c r="A296" s="1" t="s">
        <v>276</v>
      </c>
      <c r="B296" s="4">
        <f>COUNTIF('ASL1'!$AU:$AU,"=0")</f>
        <v>2</v>
      </c>
      <c r="C296" s="13">
        <f t="shared" si="23"/>
        <v>2.9411764705882355</v>
      </c>
      <c r="D296" s="4">
        <f>COUNTIF('ASL1'!$AU:$AU,"=1")</f>
        <v>20</v>
      </c>
      <c r="E296" s="13">
        <f t="shared" si="24"/>
        <v>29.411764705882351</v>
      </c>
      <c r="F296" s="4">
        <f>COUNTIF('ASL1'!$AU:$AU,"=2")</f>
        <v>24</v>
      </c>
      <c r="G296" s="13">
        <f t="shared" si="25"/>
        <v>35.294117647058826</v>
      </c>
      <c r="H296" s="4">
        <f>COUNTIF('ASL1'!$AU:$AU,"=3")</f>
        <v>18</v>
      </c>
      <c r="I296" s="13">
        <f t="shared" si="26"/>
        <v>26.470588235294116</v>
      </c>
      <c r="N296" s="29"/>
    </row>
    <row r="297" spans="1:14" x14ac:dyDescent="0.2">
      <c r="A297" s="1" t="s">
        <v>277</v>
      </c>
      <c r="B297" s="4">
        <f>COUNTIF('ASL1'!$AV:$AV,"=0")</f>
        <v>3</v>
      </c>
      <c r="C297" s="13">
        <f t="shared" si="23"/>
        <v>4.4117647058823533</v>
      </c>
      <c r="D297" s="4">
        <f>COUNTIF('ASL1'!$AV:$AV,"=1")</f>
        <v>18</v>
      </c>
      <c r="E297" s="13">
        <f t="shared" si="24"/>
        <v>26.470588235294116</v>
      </c>
      <c r="F297" s="4">
        <f>COUNTIF('ASL1'!$AV:$AV,"=2")</f>
        <v>22</v>
      </c>
      <c r="G297" s="13">
        <f t="shared" si="25"/>
        <v>32.352941176470587</v>
      </c>
      <c r="H297" s="4">
        <f>COUNTIF('ASL1'!$AV:$AV,"=3")</f>
        <v>23</v>
      </c>
      <c r="I297" s="13">
        <f t="shared" si="26"/>
        <v>33.823529411764703</v>
      </c>
    </row>
    <row r="298" spans="1:14" ht="28.5" x14ac:dyDescent="0.2">
      <c r="A298" s="1" t="s">
        <v>278</v>
      </c>
      <c r="B298" s="4">
        <f>COUNTIF('ASL1'!$AW:$AW,"=0")</f>
        <v>3</v>
      </c>
      <c r="C298" s="13">
        <f t="shared" si="23"/>
        <v>4.4117647058823533</v>
      </c>
      <c r="D298" s="4">
        <f>COUNTIF('ASL1'!$AW:$AW,"=1")</f>
        <v>13</v>
      </c>
      <c r="E298" s="13">
        <f t="shared" si="24"/>
        <v>19.117647058823529</v>
      </c>
      <c r="F298" s="4">
        <f>COUNTIF('ASL1'!$AW:$AW,"=2")</f>
        <v>28</v>
      </c>
      <c r="G298" s="13">
        <f t="shared" si="25"/>
        <v>41.176470588235297</v>
      </c>
      <c r="H298" s="4">
        <f>COUNTIF('ASL1'!$AW:$AW,"=3")</f>
        <v>23</v>
      </c>
      <c r="I298" s="13">
        <f t="shared" si="26"/>
        <v>33.823529411764703</v>
      </c>
    </row>
    <row r="299" spans="1:14" x14ac:dyDescent="0.2">
      <c r="B299" s="4"/>
      <c r="D299" s="4"/>
      <c r="E299" s="13"/>
      <c r="F299" s="4"/>
      <c r="G299" s="13"/>
      <c r="H299" s="4"/>
      <c r="I299" s="13"/>
    </row>
    <row r="300" spans="1:14" x14ac:dyDescent="0.2">
      <c r="B300" s="4"/>
      <c r="D300" s="4"/>
      <c r="E300" s="13"/>
      <c r="F300" s="4"/>
      <c r="G300" s="13"/>
      <c r="H300" s="4"/>
      <c r="I300" s="13"/>
    </row>
    <row r="301" spans="1:14" x14ac:dyDescent="0.2">
      <c r="B301" s="4"/>
      <c r="D301" s="4"/>
      <c r="E301" s="13"/>
      <c r="F301" s="4"/>
      <c r="G301" s="13"/>
      <c r="H301" s="4"/>
      <c r="I301" s="13"/>
    </row>
    <row r="302" spans="1:14" x14ac:dyDescent="0.2">
      <c r="B302" s="4"/>
      <c r="D302" s="4"/>
      <c r="E302" s="13"/>
      <c r="F302" s="4"/>
      <c r="G302" s="13"/>
      <c r="H302" s="4"/>
      <c r="I302" s="13"/>
    </row>
    <row r="303" spans="1:14" x14ac:dyDescent="0.2">
      <c r="B303" s="4"/>
      <c r="D303" s="4"/>
      <c r="E303" s="13"/>
      <c r="F303" s="4"/>
      <c r="G303" s="13"/>
      <c r="H303" s="4"/>
      <c r="I303" s="13"/>
    </row>
    <row r="304" spans="1:14" x14ac:dyDescent="0.2">
      <c r="B304" s="4"/>
      <c r="D304" s="4"/>
      <c r="E304" s="13"/>
      <c r="F304" s="4"/>
      <c r="G304" s="13"/>
      <c r="H304" s="4"/>
      <c r="I304" s="13"/>
    </row>
    <row r="305" spans="2:9" customFormat="1" x14ac:dyDescent="0.2">
      <c r="B305" s="4"/>
      <c r="C305" s="13"/>
      <c r="D305" s="4"/>
      <c r="E305" s="13"/>
      <c r="F305" s="4"/>
      <c r="G305" s="13"/>
      <c r="H305" s="4"/>
      <c r="I305" s="13"/>
    </row>
    <row r="306" spans="2:9" customFormat="1" x14ac:dyDescent="0.2">
      <c r="B306" s="4"/>
      <c r="C306" s="13"/>
      <c r="D306" s="4"/>
      <c r="E306" s="13"/>
      <c r="F306" s="4"/>
      <c r="G306" s="13"/>
      <c r="H306" s="4"/>
      <c r="I306" s="13"/>
    </row>
    <row r="307" spans="2:9" customFormat="1" x14ac:dyDescent="0.2">
      <c r="C307" s="13"/>
      <c r="F307" s="4"/>
    </row>
    <row r="308" spans="2:9" customFormat="1" ht="15" customHeight="1" x14ac:dyDescent="0.2">
      <c r="C308" s="13"/>
      <c r="F308" s="4"/>
    </row>
    <row r="309" spans="2:9" customFormat="1" x14ac:dyDescent="0.2">
      <c r="C309" s="13"/>
      <c r="F309" s="4"/>
    </row>
    <row r="310" spans="2:9" customFormat="1" x14ac:dyDescent="0.2">
      <c r="C310" s="13"/>
      <c r="F310" s="4"/>
    </row>
    <row r="311" spans="2:9" customFormat="1" x14ac:dyDescent="0.2">
      <c r="C311" s="13"/>
      <c r="F311" s="4"/>
    </row>
    <row r="312" spans="2:9" customFormat="1" x14ac:dyDescent="0.2">
      <c r="C312" s="13"/>
      <c r="F312" s="4"/>
    </row>
    <row r="313" spans="2:9" customFormat="1" x14ac:dyDescent="0.2">
      <c r="C313" s="13"/>
      <c r="F313" s="4"/>
    </row>
    <row r="314" spans="2:9" customFormat="1" x14ac:dyDescent="0.2">
      <c r="C314" s="13"/>
      <c r="F314" s="4"/>
    </row>
    <row r="315" spans="2:9" customFormat="1" x14ac:dyDescent="0.2">
      <c r="C315" s="13"/>
      <c r="F315" s="4"/>
    </row>
    <row r="316" spans="2:9" customFormat="1" x14ac:dyDescent="0.2">
      <c r="C316" s="13"/>
      <c r="F316" s="4"/>
    </row>
    <row r="317" spans="2:9" customFormat="1" x14ac:dyDescent="0.2">
      <c r="C317" s="13"/>
      <c r="F317" s="4"/>
    </row>
    <row r="318" spans="2:9" customFormat="1" x14ac:dyDescent="0.2">
      <c r="C318" s="13"/>
      <c r="F318" s="4"/>
    </row>
    <row r="321" spans="1:13" x14ac:dyDescent="0.2">
      <c r="A321" s="29" t="s">
        <v>279</v>
      </c>
    </row>
    <row r="323" spans="1:13" x14ac:dyDescent="0.2">
      <c r="B323" s="20" t="s">
        <v>293</v>
      </c>
      <c r="C323" s="19" t="s">
        <v>201</v>
      </c>
      <c r="D323" s="20" t="s">
        <v>294</v>
      </c>
      <c r="E323" s="2" t="s">
        <v>201</v>
      </c>
      <c r="F323" s="20" t="s">
        <v>295</v>
      </c>
      <c r="G323" s="2" t="s">
        <v>201</v>
      </c>
      <c r="H323" s="20" t="s">
        <v>296</v>
      </c>
      <c r="I323" s="2" t="s">
        <v>201</v>
      </c>
    </row>
    <row r="324" spans="1:13" x14ac:dyDescent="0.2">
      <c r="A324" s="1" t="s">
        <v>280</v>
      </c>
      <c r="B324" s="4">
        <f>COUNTIF('ASL1'!$AX:$AX,"=0")</f>
        <v>3</v>
      </c>
      <c r="C324" s="13">
        <f>(B324*100)/$B$2</f>
        <v>4.4117647058823533</v>
      </c>
      <c r="D324" s="4">
        <f>COUNTIF('ASL1'!$AX:$AX,"=1")</f>
        <v>20</v>
      </c>
      <c r="E324" s="13">
        <f>(D324*100)/$B$2</f>
        <v>29.411764705882351</v>
      </c>
      <c r="F324" s="4">
        <f>COUNTIF('ASL1'!$AX:$AX,"=2")</f>
        <v>17</v>
      </c>
      <c r="G324" s="13">
        <f>(F324*100)/$B$2</f>
        <v>25</v>
      </c>
      <c r="H324" s="4">
        <f>COUNTIF('ASL1'!$AX:$AX,"=3")</f>
        <v>25</v>
      </c>
      <c r="I324" s="13">
        <f>(H324*100)/$B$2</f>
        <v>36.764705882352942</v>
      </c>
    </row>
    <row r="325" spans="1:13" ht="28.5" x14ac:dyDescent="0.2">
      <c r="A325" s="1" t="s">
        <v>281</v>
      </c>
      <c r="B325" s="4">
        <f>COUNTIF('ASL1'!$AY:$AY,"=0")</f>
        <v>4</v>
      </c>
      <c r="C325" s="13">
        <f t="shared" ref="C325:C336" si="27">(B325*100)/$B$2</f>
        <v>5.882352941176471</v>
      </c>
      <c r="D325" s="4">
        <f>COUNTIF('ASL1'!$AY:$AY,"=1")</f>
        <v>16</v>
      </c>
      <c r="E325" s="13">
        <f t="shared" ref="E325:E336" si="28">(D325*100)/$B$2</f>
        <v>23.529411764705884</v>
      </c>
      <c r="F325" s="4">
        <f>COUNTIF('ASL1'!$AY:$AY,"=2")</f>
        <v>21</v>
      </c>
      <c r="G325" s="13">
        <f t="shared" ref="G325:G336" si="29">(F325*100)/$B$2</f>
        <v>30.882352941176471</v>
      </c>
      <c r="H325" s="4">
        <f>COUNTIF('ASL1'!$AY:$AY,"=3")</f>
        <v>27</v>
      </c>
      <c r="I325" s="13">
        <f t="shared" ref="I325:I336" si="30">(H325*100)/$B$2</f>
        <v>39.705882352941174</v>
      </c>
    </row>
    <row r="326" spans="1:13" x14ac:dyDescent="0.2">
      <c r="A326" s="18" t="s">
        <v>282</v>
      </c>
      <c r="B326" s="4">
        <f>COUNTIF('ASL1'!$AZ:$AZ,"=0")</f>
        <v>1</v>
      </c>
      <c r="C326" s="13">
        <f t="shared" si="27"/>
        <v>1.4705882352941178</v>
      </c>
      <c r="D326" s="4">
        <f>COUNTIF('ASL1'!$AZ:$AZ,"=1")</f>
        <v>10</v>
      </c>
      <c r="E326" s="13">
        <f t="shared" si="28"/>
        <v>14.705882352941176</v>
      </c>
      <c r="F326" s="4">
        <f>COUNTIF('ASL1'!$AZ:$AZ,"=2")</f>
        <v>30</v>
      </c>
      <c r="G326" s="13">
        <f t="shared" si="29"/>
        <v>44.117647058823529</v>
      </c>
      <c r="H326" s="4">
        <f>COUNTIF('ASL1'!$AZ:$AZ,"=3")</f>
        <v>27</v>
      </c>
      <c r="I326" s="13">
        <f t="shared" si="30"/>
        <v>39.705882352941174</v>
      </c>
      <c r="M326" s="29"/>
    </row>
    <row r="327" spans="1:13" ht="28.5" x14ac:dyDescent="0.2">
      <c r="A327" s="1" t="s">
        <v>283</v>
      </c>
      <c r="B327" s="4">
        <f>COUNTIF('ASL1'!$BA:$BA,"=0")</f>
        <v>8</v>
      </c>
      <c r="C327" s="13">
        <f t="shared" si="27"/>
        <v>11.764705882352942</v>
      </c>
      <c r="D327" s="4">
        <f>COUNTIF('ASL1'!$BA:$BA,"=1")</f>
        <v>15</v>
      </c>
      <c r="E327" s="13">
        <f t="shared" si="28"/>
        <v>22.058823529411764</v>
      </c>
      <c r="F327" s="4">
        <f>COUNTIF('ASL1'!$BA:$BA,"=2")</f>
        <v>20</v>
      </c>
      <c r="G327" s="13">
        <f t="shared" si="29"/>
        <v>29.411764705882351</v>
      </c>
      <c r="H327" s="4">
        <f>COUNTIF('ASL1'!$BA:$BA,"=3")</f>
        <v>25</v>
      </c>
      <c r="I327" s="13">
        <f t="shared" si="30"/>
        <v>36.764705882352942</v>
      </c>
    </row>
    <row r="328" spans="1:13" x14ac:dyDescent="0.2">
      <c r="A328" s="1" t="s">
        <v>284</v>
      </c>
      <c r="B328" s="4">
        <f>COUNTIF('ASL1'!$BB:$BB,"=0")</f>
        <v>13</v>
      </c>
      <c r="C328" s="13">
        <f t="shared" si="27"/>
        <v>19.117647058823529</v>
      </c>
      <c r="D328" s="4">
        <f>COUNTIF('ASL1'!$BB:$BB,"=1")</f>
        <v>15</v>
      </c>
      <c r="E328" s="13">
        <f t="shared" si="28"/>
        <v>22.058823529411764</v>
      </c>
      <c r="F328" s="4">
        <f>COUNTIF('ASL1'!$BB:$BB,"=2")</f>
        <v>21</v>
      </c>
      <c r="G328" s="13">
        <f t="shared" si="29"/>
        <v>30.882352941176471</v>
      </c>
      <c r="H328" s="4">
        <f>COUNTIF('ASL1'!$BB:$BB,"=3")</f>
        <v>19</v>
      </c>
      <c r="I328" s="13">
        <f t="shared" si="30"/>
        <v>27.941176470588236</v>
      </c>
    </row>
    <row r="329" spans="1:13" x14ac:dyDescent="0.2">
      <c r="A329" s="1" t="s">
        <v>285</v>
      </c>
      <c r="B329" s="4">
        <f>COUNTIF('ASL1'!$BC:$BC,"=0")</f>
        <v>2</v>
      </c>
      <c r="C329" s="13">
        <f t="shared" si="27"/>
        <v>2.9411764705882355</v>
      </c>
      <c r="D329" s="4">
        <f>COUNTIF('ASL1'!$BC:$BC,"=1")</f>
        <v>15</v>
      </c>
      <c r="E329" s="13">
        <f t="shared" si="28"/>
        <v>22.058823529411764</v>
      </c>
      <c r="F329" s="4">
        <f>COUNTIF('ASL1'!$BC:$BC,"=2")</f>
        <v>20</v>
      </c>
      <c r="G329" s="13">
        <f t="shared" si="29"/>
        <v>29.411764705882351</v>
      </c>
      <c r="H329" s="4">
        <f>COUNTIF('ASL1'!$BC:$BC,"=3")</f>
        <v>28</v>
      </c>
      <c r="I329" s="13">
        <f t="shared" si="30"/>
        <v>41.176470588235297</v>
      </c>
    </row>
    <row r="330" spans="1:13" ht="28.5" x14ac:dyDescent="0.2">
      <c r="A330" s="1" t="s">
        <v>286</v>
      </c>
      <c r="B330" s="4">
        <f>COUNTIF('ASL1'!$BD:$BD,"=0")</f>
        <v>3</v>
      </c>
      <c r="C330" s="13">
        <f t="shared" si="27"/>
        <v>4.4117647058823533</v>
      </c>
      <c r="D330" s="4">
        <f>COUNTIF('ASL1'!$BD:$BD,"=1")</f>
        <v>13</v>
      </c>
      <c r="E330" s="13">
        <f t="shared" si="28"/>
        <v>19.117647058823529</v>
      </c>
      <c r="F330" s="4">
        <f>COUNTIF('ASL1'!$BD:$BD,"=2")</f>
        <v>19</v>
      </c>
      <c r="G330" s="13">
        <f t="shared" si="29"/>
        <v>27.941176470588236</v>
      </c>
      <c r="H330" s="4">
        <f>COUNTIF('ASL1'!$BD:$BD,"=3")</f>
        <v>32</v>
      </c>
      <c r="I330" s="13">
        <f t="shared" si="30"/>
        <v>47.058823529411768</v>
      </c>
    </row>
    <row r="331" spans="1:13" ht="28.5" x14ac:dyDescent="0.2">
      <c r="A331" s="1" t="s">
        <v>287</v>
      </c>
      <c r="B331" s="4">
        <f>COUNTIF('ASL1'!$BE:$BE,"=0")</f>
        <v>4</v>
      </c>
      <c r="C331" s="13">
        <f t="shared" si="27"/>
        <v>5.882352941176471</v>
      </c>
      <c r="D331" s="4">
        <f>COUNTIF('ASL1'!$BE:$BE,"=1")</f>
        <v>9</v>
      </c>
      <c r="E331" s="13">
        <f t="shared" si="28"/>
        <v>13.235294117647058</v>
      </c>
      <c r="F331" s="4">
        <f>COUNTIF('ASL1'!$BE:$BE,"=2")</f>
        <v>24</v>
      </c>
      <c r="G331" s="13">
        <f t="shared" si="29"/>
        <v>35.294117647058826</v>
      </c>
      <c r="H331" s="4">
        <f>COUNTIF('ASL1'!$BE:$BE,"=3")</f>
        <v>29</v>
      </c>
      <c r="I331" s="13">
        <f t="shared" si="30"/>
        <v>42.647058823529413</v>
      </c>
    </row>
    <row r="332" spans="1:13" ht="28.5" x14ac:dyDescent="0.2">
      <c r="A332" s="1" t="s">
        <v>288</v>
      </c>
      <c r="B332" s="4">
        <f>COUNTIF('ASL1'!$BF:$BF,"=0")</f>
        <v>4</v>
      </c>
      <c r="C332" s="13">
        <f t="shared" si="27"/>
        <v>5.882352941176471</v>
      </c>
      <c r="D332" s="4">
        <f>COUNTIF('ASL1'!$BF:$BF,"=1")</f>
        <v>12</v>
      </c>
      <c r="E332" s="13">
        <f t="shared" si="28"/>
        <v>17.647058823529413</v>
      </c>
      <c r="F332" s="4">
        <f>COUNTIF('ASL1'!$BF:$BF,"=2")</f>
        <v>21</v>
      </c>
      <c r="G332" s="13">
        <f t="shared" si="29"/>
        <v>30.882352941176471</v>
      </c>
      <c r="H332" s="4">
        <f>COUNTIF('ASL1'!$BF:$BF,"=3")</f>
        <v>29</v>
      </c>
      <c r="I332" s="13">
        <f t="shared" si="30"/>
        <v>42.647058823529413</v>
      </c>
    </row>
    <row r="333" spans="1:13" ht="28.5" x14ac:dyDescent="0.2">
      <c r="A333" s="1" t="s">
        <v>289</v>
      </c>
      <c r="B333" s="4">
        <f>COUNTIF('ASL1'!$BG:$BG,"=0")</f>
        <v>8</v>
      </c>
      <c r="C333" s="13">
        <f t="shared" si="27"/>
        <v>11.764705882352942</v>
      </c>
      <c r="D333" s="4">
        <f>COUNTIF('ASL1'!$BG:$BG,"=1")</f>
        <v>17</v>
      </c>
      <c r="E333" s="13">
        <f t="shared" si="28"/>
        <v>25</v>
      </c>
      <c r="F333" s="4">
        <f>COUNTIF('ASL1'!$BG:$BG,"=2")</f>
        <v>18</v>
      </c>
      <c r="G333" s="13">
        <f t="shared" si="29"/>
        <v>26.470588235294116</v>
      </c>
      <c r="H333" s="4">
        <f>COUNTIF('ASL1'!$BG:$BG,"=3")</f>
        <v>22</v>
      </c>
      <c r="I333" s="13">
        <f t="shared" si="30"/>
        <v>32.352941176470587</v>
      </c>
    </row>
    <row r="334" spans="1:13" x14ac:dyDescent="0.2">
      <c r="A334" s="1" t="s">
        <v>290</v>
      </c>
      <c r="B334" s="4">
        <f>COUNTIF('ASL1'!$BH:$BH,"=0")</f>
        <v>4</v>
      </c>
      <c r="C334" s="13">
        <f t="shared" si="27"/>
        <v>5.882352941176471</v>
      </c>
      <c r="D334" s="4">
        <f>COUNTIF('ASL1'!$BH:$BH,"=1")</f>
        <v>16</v>
      </c>
      <c r="E334" s="13">
        <f t="shared" si="28"/>
        <v>23.529411764705884</v>
      </c>
      <c r="F334" s="4">
        <f>COUNTIF('ASL1'!$BH:$BH,"=2")</f>
        <v>18</v>
      </c>
      <c r="G334" s="13">
        <f t="shared" si="29"/>
        <v>26.470588235294116</v>
      </c>
      <c r="H334" s="4">
        <f>COUNTIF('ASL1'!$BH:$BH,"=3")</f>
        <v>29</v>
      </c>
      <c r="I334" s="13">
        <f t="shared" si="30"/>
        <v>42.647058823529413</v>
      </c>
    </row>
    <row r="335" spans="1:13" ht="28.5" x14ac:dyDescent="0.2">
      <c r="A335" s="1" t="s">
        <v>291</v>
      </c>
      <c r="B335" s="4">
        <f>COUNTIF('ASL1'!$BI:$BI,"=0")</f>
        <v>9</v>
      </c>
      <c r="C335" s="13">
        <f t="shared" si="27"/>
        <v>13.235294117647058</v>
      </c>
      <c r="D335" s="4">
        <f>COUNTIF('ASL1'!$BI:$BI,"=1")</f>
        <v>26</v>
      </c>
      <c r="E335" s="13">
        <f t="shared" si="28"/>
        <v>38.235294117647058</v>
      </c>
      <c r="F335" s="4">
        <f>COUNTIF('ASL1'!$BI:$BI,"=2")</f>
        <v>17</v>
      </c>
      <c r="G335" s="13">
        <f t="shared" si="29"/>
        <v>25</v>
      </c>
      <c r="H335" s="4">
        <f>COUNTIF('ASL1'!$BI:$BI,"=3")</f>
        <v>13</v>
      </c>
      <c r="I335" s="13">
        <f t="shared" si="30"/>
        <v>19.117647058823529</v>
      </c>
    </row>
    <row r="336" spans="1:13" x14ac:dyDescent="0.2">
      <c r="A336" s="1" t="s">
        <v>292</v>
      </c>
      <c r="B336" s="4">
        <f>COUNTIF('ASL1'!$BJ:$BJ,"=0")</f>
        <v>18</v>
      </c>
      <c r="C336" s="13">
        <f t="shared" si="27"/>
        <v>26.470588235294116</v>
      </c>
      <c r="D336" s="4">
        <f>COUNTIF('ASL1'!$BJ:$BJ,"=1")</f>
        <v>23</v>
      </c>
      <c r="E336" s="13">
        <f t="shared" si="28"/>
        <v>33.823529411764703</v>
      </c>
      <c r="F336" s="4">
        <f>COUNTIF('ASL1'!$BJ:$BJ,"=2")</f>
        <v>12</v>
      </c>
      <c r="G336" s="13">
        <f t="shared" si="29"/>
        <v>17.647058823529413</v>
      </c>
      <c r="H336" s="4">
        <f>COUNTIF('ASL1'!$BJ:$BJ,"=3")</f>
        <v>13</v>
      </c>
      <c r="I336" s="13">
        <f t="shared" si="30"/>
        <v>19.117647058823529</v>
      </c>
    </row>
    <row r="337" spans="2:9" customFormat="1" x14ac:dyDescent="0.2">
      <c r="B337" s="4"/>
      <c r="C337" s="13"/>
      <c r="D337" s="4"/>
      <c r="E337" s="13"/>
      <c r="F337" s="4"/>
      <c r="G337" s="13"/>
      <c r="H337" s="4"/>
      <c r="I337" s="13"/>
    </row>
    <row r="338" spans="2:9" customFormat="1" x14ac:dyDescent="0.2">
      <c r="B338" s="4"/>
      <c r="C338" s="13"/>
      <c r="D338" s="4"/>
      <c r="E338" s="13"/>
      <c r="F338" s="4"/>
      <c r="G338" s="13"/>
      <c r="H338" s="4"/>
      <c r="I338" s="13"/>
    </row>
    <row r="339" spans="2:9" customFormat="1" x14ac:dyDescent="0.2">
      <c r="B339" s="4"/>
      <c r="C339" s="13"/>
      <c r="D339" s="4"/>
      <c r="E339" s="13"/>
      <c r="F339" s="4"/>
      <c r="G339" s="13"/>
      <c r="H339" s="4"/>
      <c r="I339" s="13"/>
    </row>
    <row r="340" spans="2:9" customFormat="1" x14ac:dyDescent="0.2">
      <c r="B340" s="4"/>
      <c r="C340" s="13"/>
      <c r="D340" s="4"/>
      <c r="E340" s="13"/>
      <c r="F340" s="4"/>
      <c r="G340" s="13"/>
      <c r="H340" s="4"/>
      <c r="I340" s="13"/>
    </row>
    <row r="341" spans="2:9" customFormat="1" x14ac:dyDescent="0.2">
      <c r="B341" s="4"/>
      <c r="C341" s="13"/>
      <c r="D341" s="4"/>
      <c r="E341" s="13"/>
      <c r="F341" s="4"/>
      <c r="G341" s="13"/>
      <c r="H341" s="4"/>
      <c r="I341" s="13"/>
    </row>
    <row r="342" spans="2:9" customFormat="1" x14ac:dyDescent="0.2">
      <c r="B342" s="4"/>
      <c r="C342" s="13"/>
      <c r="D342" s="4"/>
      <c r="E342" s="13"/>
      <c r="F342" s="4"/>
      <c r="G342" s="13"/>
      <c r="H342" s="4"/>
      <c r="I342" s="13"/>
    </row>
    <row r="343" spans="2:9" customFormat="1" x14ac:dyDescent="0.2">
      <c r="B343" s="4"/>
      <c r="C343" s="13"/>
      <c r="D343" s="4"/>
      <c r="E343" s="13"/>
      <c r="F343" s="4"/>
      <c r="G343" s="13"/>
      <c r="H343" s="4"/>
      <c r="I343" s="13"/>
    </row>
    <row r="344" spans="2:9" customFormat="1" x14ac:dyDescent="0.2">
      <c r="B344" s="4"/>
      <c r="C344" s="13"/>
      <c r="D344" s="4"/>
      <c r="E344" s="13"/>
      <c r="F344" s="4"/>
      <c r="G344" s="13"/>
      <c r="H344" s="4"/>
      <c r="I344" s="13"/>
    </row>
    <row r="345" spans="2:9" customFormat="1" x14ac:dyDescent="0.2">
      <c r="B345" s="4"/>
      <c r="C345" s="13"/>
      <c r="D345" s="4"/>
      <c r="E345" s="13"/>
      <c r="F345" s="4"/>
      <c r="G345" s="13"/>
      <c r="H345" s="4"/>
      <c r="I345" s="13"/>
    </row>
    <row r="346" spans="2:9" customFormat="1" x14ac:dyDescent="0.2">
      <c r="B346" s="4"/>
      <c r="C346" s="13"/>
      <c r="D346" s="4"/>
      <c r="E346" s="13"/>
      <c r="F346" s="4"/>
      <c r="G346" s="13"/>
      <c r="H346" s="4"/>
      <c r="I346" s="13"/>
    </row>
    <row r="347" spans="2:9" customFormat="1" x14ac:dyDescent="0.2">
      <c r="B347" s="4"/>
      <c r="C347" s="13"/>
      <c r="D347" s="4"/>
      <c r="E347" s="13"/>
      <c r="F347" s="4"/>
      <c r="G347" s="13"/>
      <c r="H347" s="4"/>
      <c r="I347" s="13"/>
    </row>
    <row r="348" spans="2:9" customFormat="1" x14ac:dyDescent="0.2">
      <c r="B348" s="4"/>
      <c r="C348" s="13"/>
      <c r="D348" s="4"/>
      <c r="E348" s="13"/>
      <c r="F348" s="4"/>
      <c r="G348" s="13"/>
      <c r="H348" s="4"/>
      <c r="I348" s="13"/>
    </row>
    <row r="349" spans="2:9" customFormat="1" x14ac:dyDescent="0.2">
      <c r="B349" s="4"/>
      <c r="C349" s="13"/>
      <c r="D349" s="4"/>
      <c r="E349" s="13"/>
      <c r="F349" s="4"/>
      <c r="G349" s="13"/>
      <c r="H349" s="4"/>
      <c r="I349" s="13"/>
    </row>
    <row r="350" spans="2:9" customFormat="1" x14ac:dyDescent="0.2">
      <c r="B350" s="4"/>
      <c r="C350" s="13"/>
      <c r="D350" s="4"/>
      <c r="E350" s="13"/>
      <c r="F350" s="4"/>
      <c r="G350" s="13"/>
      <c r="H350" s="4"/>
      <c r="I350" s="13"/>
    </row>
    <row r="351" spans="2:9" customFormat="1" x14ac:dyDescent="0.2">
      <c r="B351" s="4"/>
      <c r="C351" s="13"/>
      <c r="D351" s="4"/>
      <c r="E351" s="13"/>
      <c r="F351" s="4"/>
      <c r="G351" s="13"/>
      <c r="H351" s="4"/>
      <c r="I351" s="13"/>
    </row>
    <row r="352" spans="2:9" customFormat="1" x14ac:dyDescent="0.2">
      <c r="B352" s="4"/>
      <c r="C352" s="13"/>
      <c r="D352" s="4"/>
      <c r="E352" s="13"/>
      <c r="F352" s="4"/>
      <c r="G352" s="13"/>
      <c r="H352" s="4"/>
      <c r="I352" s="13"/>
    </row>
    <row r="353" spans="1:9" x14ac:dyDescent="0.2">
      <c r="B353" s="4"/>
      <c r="D353" s="4"/>
      <c r="E353" s="13"/>
      <c r="F353" s="4"/>
      <c r="G353" s="13"/>
      <c r="H353" s="4"/>
      <c r="I353" s="13"/>
    </row>
    <row r="354" spans="1:9" x14ac:dyDescent="0.2">
      <c r="B354" s="4"/>
      <c r="D354" s="4"/>
      <c r="E354" s="13"/>
      <c r="F354" s="4"/>
      <c r="G354" s="13"/>
      <c r="H354" s="4"/>
      <c r="I354" s="13"/>
    </row>
    <row r="355" spans="1:9" x14ac:dyDescent="0.2">
      <c r="B355" s="4"/>
      <c r="D355" s="4"/>
      <c r="E355" s="13"/>
      <c r="F355" s="4"/>
      <c r="G355" s="13"/>
      <c r="H355" s="4"/>
      <c r="I355" s="13"/>
    </row>
    <row r="356" spans="1:9" x14ac:dyDescent="0.2">
      <c r="B356" s="4"/>
      <c r="D356" s="4"/>
      <c r="E356" s="13"/>
      <c r="F356" s="4"/>
      <c r="G356" s="13"/>
      <c r="H356" s="4"/>
      <c r="I356" s="13"/>
    </row>
    <row r="357" spans="1:9" x14ac:dyDescent="0.2">
      <c r="B357" s="4"/>
      <c r="D357" s="4"/>
      <c r="E357" s="13"/>
      <c r="F357" s="4"/>
      <c r="G357" s="13"/>
      <c r="H357" s="4"/>
      <c r="I357" s="13"/>
    </row>
    <row r="358" spans="1:9" x14ac:dyDescent="0.2">
      <c r="B358" s="4"/>
      <c r="D358" s="4"/>
      <c r="E358" s="13"/>
      <c r="F358" s="4"/>
      <c r="G358" s="13"/>
      <c r="H358" s="4"/>
      <c r="I358" s="13"/>
    </row>
    <row r="361" spans="1:9" ht="71.25" x14ac:dyDescent="0.2">
      <c r="A361" s="26" t="s">
        <v>297</v>
      </c>
    </row>
    <row r="362" spans="1:9" x14ac:dyDescent="0.2">
      <c r="C362" s="19" t="s">
        <v>201</v>
      </c>
    </row>
    <row r="363" spans="1:9" x14ac:dyDescent="0.2">
      <c r="A363" s="18" t="s">
        <v>135</v>
      </c>
      <c r="B363" s="4">
        <f>COUNTIF('ASL1'!$BK:$BK,"=si")</f>
        <v>1</v>
      </c>
      <c r="C363" s="13">
        <f>(B363*100)/$B$2</f>
        <v>1.4705882352941178</v>
      </c>
    </row>
    <row r="364" spans="1:9" x14ac:dyDescent="0.2">
      <c r="A364" s="18" t="s">
        <v>90</v>
      </c>
      <c r="B364" s="4">
        <f>COUNTIF('ASL1'!$BK:$BK,"=no")</f>
        <v>54</v>
      </c>
      <c r="C364" s="13">
        <f t="shared" ref="C364:C365" si="31">(B364*100)/$B$2</f>
        <v>79.411764705882348</v>
      </c>
    </row>
    <row r="365" spans="1:9" x14ac:dyDescent="0.2">
      <c r="A365" s="18" t="s">
        <v>127</v>
      </c>
      <c r="B365" s="4">
        <f>COUNTIF('ASL1'!$BK:$BK,"=non so")</f>
        <v>13</v>
      </c>
      <c r="C365" s="13">
        <f t="shared" si="31"/>
        <v>19.117647058823529</v>
      </c>
    </row>
    <row r="366" spans="1:9" x14ac:dyDescent="0.2">
      <c r="A366" s="18"/>
      <c r="B366" s="4"/>
    </row>
    <row r="367" spans="1:9" x14ac:dyDescent="0.2">
      <c r="A367" s="18"/>
      <c r="B367" s="4"/>
    </row>
    <row r="368" spans="1:9" x14ac:dyDescent="0.2">
      <c r="A368" s="18"/>
      <c r="B368" s="4"/>
    </row>
    <row r="369" spans="1:5" x14ac:dyDescent="0.2">
      <c r="A369" s="18"/>
      <c r="B369" s="4"/>
    </row>
    <row r="370" spans="1:5" x14ac:dyDescent="0.2">
      <c r="A370" s="18"/>
      <c r="B370" s="4"/>
    </row>
    <row r="371" spans="1:5" x14ac:dyDescent="0.2">
      <c r="A371" s="18"/>
      <c r="B371" s="4"/>
    </row>
    <row r="372" spans="1:5" x14ac:dyDescent="0.2">
      <c r="A372" s="18"/>
      <c r="B372" s="4"/>
    </row>
    <row r="373" spans="1:5" x14ac:dyDescent="0.2">
      <c r="A373" s="18"/>
      <c r="B373" s="4"/>
    </row>
    <row r="374" spans="1:5" x14ac:dyDescent="0.2">
      <c r="A374" s="18"/>
      <c r="B374" s="4"/>
    </row>
    <row r="377" spans="1:5" ht="25.5" x14ac:dyDescent="0.2">
      <c r="A377" s="34" t="s">
        <v>298</v>
      </c>
    </row>
    <row r="378" spans="1:5" x14ac:dyDescent="0.2">
      <c r="B378" s="20" t="s">
        <v>79</v>
      </c>
      <c r="C378" s="19" t="s">
        <v>201</v>
      </c>
      <c r="D378" s="20" t="s">
        <v>80</v>
      </c>
      <c r="E378" s="2" t="s">
        <v>201</v>
      </c>
    </row>
    <row r="379" spans="1:5" ht="42.75" x14ac:dyDescent="0.2">
      <c r="A379" s="1" t="s">
        <v>299</v>
      </c>
      <c r="B379" s="4">
        <f>COUNTIF('ASL1'!$BL:$BL,"=si")</f>
        <v>14</v>
      </c>
      <c r="C379" s="13">
        <f>(B379*100)/$B$2</f>
        <v>20.588235294117649</v>
      </c>
      <c r="D379" s="4">
        <f>COUNTIF('ASL1'!$BL:$BL,"=no")</f>
        <v>53</v>
      </c>
      <c r="E379" s="13">
        <f>(D379*100)/$B$2</f>
        <v>77.941176470588232</v>
      </c>
    </row>
    <row r="380" spans="1:5" ht="42.75" x14ac:dyDescent="0.2">
      <c r="A380" s="1" t="s">
        <v>300</v>
      </c>
      <c r="B380" s="4">
        <f>COUNTIF('ASL1'!$BM:$BM,"=si")</f>
        <v>1</v>
      </c>
      <c r="C380" s="13">
        <f t="shared" ref="C380:C381" si="32">(B380*100)/$B$2</f>
        <v>1.4705882352941178</v>
      </c>
      <c r="D380" s="4">
        <f>COUNTIF('ASL1'!$BM:$BM,"=no")</f>
        <v>65</v>
      </c>
      <c r="E380" s="13">
        <f t="shared" ref="E380:E381" si="33">(D380*100)/$B$2</f>
        <v>95.588235294117652</v>
      </c>
    </row>
    <row r="381" spans="1:5" ht="42.75" x14ac:dyDescent="0.2">
      <c r="A381" s="1" t="s">
        <v>301</v>
      </c>
      <c r="B381" s="4">
        <f>COUNTIF('ASL1'!$BN:$BN,"=si")</f>
        <v>5</v>
      </c>
      <c r="C381" s="13">
        <f t="shared" si="32"/>
        <v>7.3529411764705879</v>
      </c>
      <c r="D381" s="4">
        <f>COUNTIF('ASL1'!$BN:$BN,"=no")</f>
        <v>57</v>
      </c>
      <c r="E381" s="13">
        <f t="shared" si="33"/>
        <v>83.82352941176471</v>
      </c>
    </row>
    <row r="382" spans="1:5" x14ac:dyDescent="0.2">
      <c r="B382" s="4"/>
      <c r="D382" s="4"/>
      <c r="E382" s="13"/>
    </row>
    <row r="383" spans="1:5" x14ac:dyDescent="0.2">
      <c r="B383" s="4"/>
      <c r="D383" s="4"/>
      <c r="E383" s="13"/>
    </row>
    <row r="384" spans="1:5" x14ac:dyDescent="0.2">
      <c r="B384" s="4"/>
      <c r="D384" s="4"/>
      <c r="E384" s="13"/>
    </row>
    <row r="385" spans="1:5" x14ac:dyDescent="0.2">
      <c r="B385" s="4"/>
      <c r="D385" s="4"/>
      <c r="E385" s="13"/>
    </row>
    <row r="386" spans="1:5" x14ac:dyDescent="0.2">
      <c r="B386" s="4"/>
      <c r="D386" s="4"/>
      <c r="E386" s="13"/>
    </row>
    <row r="387" spans="1:5" x14ac:dyDescent="0.2">
      <c r="B387" s="4"/>
      <c r="D387" s="4"/>
      <c r="E387" s="13"/>
    </row>
    <row r="390" spans="1:5" ht="28.5" x14ac:dyDescent="0.2">
      <c r="A390" s="26" t="s">
        <v>302</v>
      </c>
    </row>
    <row r="392" spans="1:5" x14ac:dyDescent="0.2">
      <c r="C392" s="19" t="s">
        <v>201</v>
      </c>
    </row>
    <row r="393" spans="1:5" x14ac:dyDescent="0.2">
      <c r="A393" s="18" t="s">
        <v>140</v>
      </c>
      <c r="B393" s="4">
        <f>COUNTIF('ASL1'!$BP:$BP,"=molto insoddisfatto")</f>
        <v>3</v>
      </c>
      <c r="C393" s="13">
        <f>(B393*100)/$B$2</f>
        <v>4.4117647058823533</v>
      </c>
    </row>
    <row r="394" spans="1:5" x14ac:dyDescent="0.2">
      <c r="A394" s="18" t="s">
        <v>150</v>
      </c>
      <c r="B394" s="4">
        <f>COUNTIF('ASL1'!$BP:$BP,"=insoddisfatto")</f>
        <v>4</v>
      </c>
      <c r="C394" s="13">
        <f t="shared" ref="C394:C398" si="34">(B394*100)/$B$2</f>
        <v>5.882352941176471</v>
      </c>
    </row>
    <row r="395" spans="1:5" x14ac:dyDescent="0.2">
      <c r="A395" s="18" t="s">
        <v>303</v>
      </c>
      <c r="B395" s="4">
        <f>COUNTIF('ASL1'!$BP:$BP,"=Ne soddisfatto, nè insoddisfatto")</f>
        <v>14</v>
      </c>
      <c r="C395" s="13">
        <f t="shared" si="34"/>
        <v>20.588235294117649</v>
      </c>
    </row>
    <row r="396" spans="1:5" x14ac:dyDescent="0.2">
      <c r="A396" s="18" t="s">
        <v>114</v>
      </c>
      <c r="B396" s="4">
        <f>COUNTIF('ASL1'!$BP:$BP,"=soddisfatto")</f>
        <v>21</v>
      </c>
      <c r="C396" s="13">
        <f t="shared" si="34"/>
        <v>30.882352941176471</v>
      </c>
    </row>
    <row r="397" spans="1:5" x14ac:dyDescent="0.2">
      <c r="A397" s="18" t="s">
        <v>130</v>
      </c>
      <c r="B397" s="4">
        <f>COUNTIF('ASL1'!$BP:$BP,"=Molto soddisfatto")</f>
        <v>25</v>
      </c>
      <c r="C397" s="13">
        <f t="shared" si="34"/>
        <v>36.764705882352942</v>
      </c>
    </row>
    <row r="398" spans="1:5" x14ac:dyDescent="0.2">
      <c r="A398" s="18" t="s">
        <v>101</v>
      </c>
      <c r="B398" s="4">
        <f>COUNTIF('ASL1'!$BP:$BP,"=non saprei")</f>
        <v>1</v>
      </c>
      <c r="C398" s="13">
        <f t="shared" si="34"/>
        <v>1.4705882352941178</v>
      </c>
    </row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ASL1</vt:lpstr>
      <vt:lpstr>Elaborazione grafica ASL1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Bozzelli</dc:creator>
  <cp:lastModifiedBy>Gianluca Bozzelli</cp:lastModifiedBy>
  <cp:lastPrinted>2018-10-30T11:17:59Z</cp:lastPrinted>
  <dcterms:created xsi:type="dcterms:W3CDTF">2018-10-15T10:28:29Z</dcterms:created>
  <dcterms:modified xsi:type="dcterms:W3CDTF">2018-10-30T11:24:11Z</dcterms:modified>
</cp:coreProperties>
</file>