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ml.chartshapes+xml"/>
  <Override PartName="/xl/charts/chart4.xml" ContentType="application/vnd.openxmlformats-officedocument.drawingml.chart+xml"/>
  <Override PartName="/xl/drawings/drawing3.xml" ContentType="application/vnd.openxmlformats-officedocument.drawingml.chartshapes+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drawings/drawing6.xml" ContentType="application/vnd.openxmlformats-officedocument.drawingml.chartshapes+xml"/>
  <Override PartName="/xl/charts/chart8.xml" ContentType="application/vnd.openxmlformats-officedocument.drawingml.chart+xml"/>
  <Override PartName="/xl/drawings/drawing7.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9.xml" ContentType="application/vnd.openxmlformats-officedocument.drawingml.chartshapes+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6380" windowHeight="8130" tabRatio="211"/>
  </bookViews>
  <sheets>
    <sheet name="Grafici" sheetId="1" r:id="rId1"/>
    <sheet name="DB" sheetId="8" r:id="rId2"/>
  </sheets>
  <definedNames>
    <definedName name="_xlnm._FilterDatabase" localSheetId="1" hidden="1">DB!$A$1:$BS$91</definedName>
  </definedNames>
  <calcPr calcId="145621"/>
</workbook>
</file>

<file path=xl/calcChain.xml><?xml version="1.0" encoding="utf-8"?>
<calcChain xmlns="http://schemas.openxmlformats.org/spreadsheetml/2006/main">
  <c r="B25" i="1" l="1"/>
  <c r="B26" i="1"/>
  <c r="B496" i="1" l="1"/>
  <c r="C496" i="1" s="1"/>
  <c r="B497" i="1"/>
  <c r="C497" i="1" s="1"/>
  <c r="B495" i="1"/>
  <c r="C495" i="1" s="1"/>
  <c r="B494" i="1"/>
  <c r="C494" i="1" s="1"/>
  <c r="B493" i="1"/>
  <c r="C493" i="1" s="1"/>
  <c r="B492" i="1"/>
  <c r="B469" i="1"/>
  <c r="C469" i="1" s="1"/>
  <c r="D470" i="1"/>
  <c r="E470" i="1" s="1"/>
  <c r="B470" i="1"/>
  <c r="C470" i="1" s="1"/>
  <c r="D469" i="1"/>
  <c r="E469" i="1" s="1"/>
  <c r="D468" i="1"/>
  <c r="E468" i="1" s="1"/>
  <c r="B468" i="1"/>
  <c r="C468" i="1" s="1"/>
  <c r="B450" i="1"/>
  <c r="C450" i="1" s="1"/>
  <c r="B451" i="1"/>
  <c r="C451" i="1" s="1"/>
  <c r="B449" i="1"/>
  <c r="C449" i="1" s="1"/>
  <c r="D343" i="1"/>
  <c r="E343" i="1" s="1"/>
  <c r="H417" i="1"/>
  <c r="I417" i="1" s="1"/>
  <c r="F417" i="1"/>
  <c r="G417" i="1" s="1"/>
  <c r="D417" i="1"/>
  <c r="E417" i="1" s="1"/>
  <c r="B417" i="1"/>
  <c r="C417" i="1" s="1"/>
  <c r="H416" i="1"/>
  <c r="I416" i="1" s="1"/>
  <c r="F416" i="1"/>
  <c r="G416" i="1" s="1"/>
  <c r="D416" i="1"/>
  <c r="E416" i="1" s="1"/>
  <c r="B416" i="1"/>
  <c r="C416" i="1" s="1"/>
  <c r="H415" i="1"/>
  <c r="I415" i="1" s="1"/>
  <c r="F415" i="1"/>
  <c r="G415" i="1" s="1"/>
  <c r="D415" i="1"/>
  <c r="E415" i="1" s="1"/>
  <c r="B415" i="1"/>
  <c r="C415" i="1" s="1"/>
  <c r="H414" i="1"/>
  <c r="I414" i="1" s="1"/>
  <c r="F414" i="1"/>
  <c r="G414" i="1" s="1"/>
  <c r="D414" i="1"/>
  <c r="E414" i="1" s="1"/>
  <c r="B414" i="1"/>
  <c r="C414" i="1" s="1"/>
  <c r="H413" i="1"/>
  <c r="I413" i="1" s="1"/>
  <c r="F413" i="1"/>
  <c r="G413" i="1" s="1"/>
  <c r="D413" i="1"/>
  <c r="E413" i="1" s="1"/>
  <c r="B413" i="1"/>
  <c r="C413" i="1" s="1"/>
  <c r="H412" i="1"/>
  <c r="I412" i="1" s="1"/>
  <c r="F412" i="1"/>
  <c r="G412" i="1" s="1"/>
  <c r="D412" i="1"/>
  <c r="E412" i="1" s="1"/>
  <c r="B412" i="1"/>
  <c r="C412" i="1" s="1"/>
  <c r="H411" i="1"/>
  <c r="I411" i="1" s="1"/>
  <c r="F411" i="1"/>
  <c r="G411" i="1" s="1"/>
  <c r="D411" i="1"/>
  <c r="E411" i="1" s="1"/>
  <c r="B411" i="1"/>
  <c r="C411" i="1" s="1"/>
  <c r="H410" i="1"/>
  <c r="I410" i="1" s="1"/>
  <c r="F410" i="1"/>
  <c r="G410" i="1" s="1"/>
  <c r="D410" i="1"/>
  <c r="E410" i="1" s="1"/>
  <c r="B410" i="1"/>
  <c r="C410" i="1" s="1"/>
  <c r="H409" i="1"/>
  <c r="I409" i="1" s="1"/>
  <c r="F409" i="1"/>
  <c r="G409" i="1" s="1"/>
  <c r="D409" i="1"/>
  <c r="E409" i="1" s="1"/>
  <c r="B409" i="1"/>
  <c r="C409" i="1" s="1"/>
  <c r="H408" i="1"/>
  <c r="I408" i="1" s="1"/>
  <c r="F408" i="1"/>
  <c r="G408" i="1" s="1"/>
  <c r="D408" i="1"/>
  <c r="E408" i="1" s="1"/>
  <c r="B408" i="1"/>
  <c r="C408" i="1" s="1"/>
  <c r="H407" i="1"/>
  <c r="I407" i="1" s="1"/>
  <c r="F407" i="1"/>
  <c r="G407" i="1" s="1"/>
  <c r="D407" i="1"/>
  <c r="E407" i="1" s="1"/>
  <c r="B407" i="1"/>
  <c r="C407" i="1" s="1"/>
  <c r="H406" i="1"/>
  <c r="I406" i="1" s="1"/>
  <c r="F406" i="1"/>
  <c r="G406" i="1" s="1"/>
  <c r="D406" i="1"/>
  <c r="E406" i="1" s="1"/>
  <c r="B406" i="1"/>
  <c r="C406" i="1" s="1"/>
  <c r="H405" i="1"/>
  <c r="I405" i="1" s="1"/>
  <c r="F405" i="1"/>
  <c r="G405" i="1" s="1"/>
  <c r="D405" i="1"/>
  <c r="E405" i="1" s="1"/>
  <c r="B405" i="1"/>
  <c r="C405" i="1" s="1"/>
  <c r="H377" i="1"/>
  <c r="I377" i="1" s="1"/>
  <c r="F377" i="1"/>
  <c r="G377" i="1" s="1"/>
  <c r="D377" i="1"/>
  <c r="E377" i="1" s="1"/>
  <c r="B377" i="1"/>
  <c r="C377" i="1" s="1"/>
  <c r="H376" i="1"/>
  <c r="I376" i="1" s="1"/>
  <c r="F376" i="1"/>
  <c r="G376" i="1" s="1"/>
  <c r="D376" i="1"/>
  <c r="E376" i="1" s="1"/>
  <c r="B376" i="1"/>
  <c r="C376" i="1" s="1"/>
  <c r="H375" i="1"/>
  <c r="I375" i="1" s="1"/>
  <c r="F375" i="1"/>
  <c r="G375" i="1" s="1"/>
  <c r="D375" i="1"/>
  <c r="E375" i="1" s="1"/>
  <c r="B375" i="1"/>
  <c r="C375" i="1" s="1"/>
  <c r="H374" i="1"/>
  <c r="I374" i="1" s="1"/>
  <c r="F374" i="1"/>
  <c r="G374" i="1" s="1"/>
  <c r="D374" i="1"/>
  <c r="E374" i="1" s="1"/>
  <c r="B374" i="1"/>
  <c r="C374" i="1" s="1"/>
  <c r="H373" i="1"/>
  <c r="I373" i="1" s="1"/>
  <c r="F373" i="1"/>
  <c r="G373" i="1" s="1"/>
  <c r="D373" i="1"/>
  <c r="E373" i="1" s="1"/>
  <c r="B373" i="1"/>
  <c r="C373" i="1" s="1"/>
  <c r="H372" i="1"/>
  <c r="I372" i="1" s="1"/>
  <c r="F372" i="1"/>
  <c r="G372" i="1" s="1"/>
  <c r="D372" i="1"/>
  <c r="E372" i="1" s="1"/>
  <c r="B372" i="1"/>
  <c r="C372" i="1" s="1"/>
  <c r="H371" i="1"/>
  <c r="I371" i="1" s="1"/>
  <c r="F371" i="1"/>
  <c r="G371" i="1" s="1"/>
  <c r="D371" i="1"/>
  <c r="E371" i="1" s="1"/>
  <c r="B371" i="1"/>
  <c r="C371" i="1" s="1"/>
  <c r="H370" i="1"/>
  <c r="I370" i="1" s="1"/>
  <c r="F370" i="1"/>
  <c r="G370" i="1" s="1"/>
  <c r="D370" i="1"/>
  <c r="E370" i="1" s="1"/>
  <c r="B370" i="1"/>
  <c r="C370" i="1" s="1"/>
  <c r="H369" i="1"/>
  <c r="I369" i="1" s="1"/>
  <c r="F369" i="1"/>
  <c r="G369" i="1" s="1"/>
  <c r="D369" i="1"/>
  <c r="E369" i="1" s="1"/>
  <c r="B369" i="1"/>
  <c r="C369" i="1" s="1"/>
  <c r="H368" i="1"/>
  <c r="I368" i="1" s="1"/>
  <c r="F368" i="1"/>
  <c r="G368" i="1" s="1"/>
  <c r="D368" i="1"/>
  <c r="E368" i="1" s="1"/>
  <c r="B368" i="1"/>
  <c r="C368" i="1" s="1"/>
  <c r="C492" i="1" l="1"/>
  <c r="F344" i="1"/>
  <c r="G344" i="1" s="1"/>
  <c r="D344" i="1"/>
  <c r="E344" i="1" s="1"/>
  <c r="F343" i="1"/>
  <c r="G343" i="1" s="1"/>
  <c r="F342" i="1"/>
  <c r="G342" i="1" s="1"/>
  <c r="D342" i="1"/>
  <c r="E342" i="1" s="1"/>
  <c r="B315" i="1"/>
  <c r="C315" i="1" s="1"/>
  <c r="D317" i="1"/>
  <c r="E317" i="1" s="1"/>
  <c r="B317" i="1"/>
  <c r="C317" i="1" s="1"/>
  <c r="D316" i="1"/>
  <c r="E316" i="1" s="1"/>
  <c r="B316" i="1"/>
  <c r="C316" i="1" s="1"/>
  <c r="D315" i="1"/>
  <c r="E315" i="1" s="1"/>
  <c r="D314" i="1"/>
  <c r="E314" i="1" s="1"/>
  <c r="B314" i="1"/>
  <c r="C314" i="1" s="1"/>
  <c r="B298" i="1"/>
  <c r="C298" i="1" s="1"/>
  <c r="C282" i="1"/>
  <c r="B301" i="1"/>
  <c r="C301" i="1" s="1"/>
  <c r="B300" i="1"/>
  <c r="C300" i="1" s="1"/>
  <c r="B299" i="1"/>
  <c r="C299" i="1" s="1"/>
  <c r="B281" i="1"/>
  <c r="C281" i="1" s="1"/>
  <c r="B280" i="1"/>
  <c r="C280" i="1" s="1"/>
  <c r="B279" i="1"/>
  <c r="C279" i="1" s="1"/>
  <c r="B278" i="1"/>
  <c r="C278" i="1" s="1"/>
  <c r="B251" i="1"/>
  <c r="C251" i="1"/>
  <c r="K253" i="1"/>
  <c r="H252" i="1"/>
  <c r="I252" i="1" s="1"/>
  <c r="F252" i="1"/>
  <c r="G252" i="1" s="1"/>
  <c r="D252" i="1"/>
  <c r="E252" i="1" s="1"/>
  <c r="B252" i="1"/>
  <c r="C252" i="1" s="1"/>
  <c r="H251" i="1"/>
  <c r="I251" i="1" s="1"/>
  <c r="F251" i="1"/>
  <c r="G251" i="1" s="1"/>
  <c r="D251" i="1"/>
  <c r="E251" i="1" s="1"/>
  <c r="H250" i="1"/>
  <c r="I250" i="1" s="1"/>
  <c r="F250" i="1"/>
  <c r="G250" i="1" s="1"/>
  <c r="D250" i="1"/>
  <c r="E250" i="1" s="1"/>
  <c r="B250" i="1"/>
  <c r="C250" i="1" s="1"/>
  <c r="B231" i="1"/>
  <c r="C231" i="1" l="1"/>
  <c r="F231" i="1"/>
  <c r="G231" i="1" s="1"/>
  <c r="F230" i="1"/>
  <c r="G230" i="1" s="1"/>
  <c r="F229" i="1"/>
  <c r="G229" i="1" s="1"/>
  <c r="F228" i="1"/>
  <c r="G228" i="1" s="1"/>
  <c r="D231" i="1"/>
  <c r="E231" i="1" s="1"/>
  <c r="D230" i="1"/>
  <c r="E230" i="1" s="1"/>
  <c r="D229" i="1"/>
  <c r="E229" i="1" s="1"/>
  <c r="D228" i="1"/>
  <c r="E228" i="1" s="1"/>
  <c r="B228" i="1"/>
  <c r="C228" i="1" s="1"/>
  <c r="B230" i="1"/>
  <c r="C230" i="1" s="1"/>
  <c r="B229" i="1"/>
  <c r="C229" i="1" s="1"/>
  <c r="B210" i="1"/>
  <c r="C210" i="1" s="1"/>
  <c r="B211" i="1"/>
  <c r="C211" i="1" s="1"/>
  <c r="B209" i="1"/>
  <c r="C209" i="1" s="1"/>
  <c r="B193" i="1"/>
  <c r="C193" i="1" s="1"/>
  <c r="B192" i="1"/>
  <c r="C192" i="1" s="1"/>
  <c r="B191" i="1"/>
  <c r="C191" i="1" s="1"/>
  <c r="B174" i="1"/>
  <c r="C174" i="1" s="1"/>
  <c r="B175" i="1"/>
  <c r="C175" i="1" s="1"/>
  <c r="B173" i="1"/>
  <c r="C173" i="1" s="1"/>
  <c r="B172" i="1"/>
  <c r="C172" i="1" s="1"/>
  <c r="B153" i="1"/>
  <c r="C153" i="1" s="1"/>
  <c r="B152" i="1"/>
  <c r="C152" i="1" s="1"/>
  <c r="B151" i="1"/>
  <c r="C151" i="1" s="1"/>
  <c r="B150" i="1"/>
  <c r="C150" i="1" s="1"/>
  <c r="B129" i="1"/>
  <c r="C129" i="1" s="1"/>
  <c r="D129" i="1"/>
  <c r="E129" i="1" s="1"/>
  <c r="D128" i="1"/>
  <c r="E128" i="1" s="1"/>
  <c r="D127" i="1"/>
  <c r="E127" i="1" s="1"/>
  <c r="D126" i="1"/>
  <c r="E126" i="1" s="1"/>
  <c r="D125" i="1"/>
  <c r="E125" i="1" s="1"/>
  <c r="B128" i="1"/>
  <c r="C128" i="1" s="1"/>
  <c r="B127" i="1"/>
  <c r="C127" i="1" s="1"/>
  <c r="B126" i="1"/>
  <c r="C126" i="1" s="1"/>
  <c r="B125" i="1"/>
  <c r="C125" i="1" s="1"/>
  <c r="B110" i="1"/>
  <c r="D110" i="1" s="1"/>
  <c r="B96" i="1"/>
  <c r="D96" i="1" s="1"/>
  <c r="B97" i="1"/>
  <c r="B112" i="1"/>
  <c r="D112" i="1" s="1"/>
  <c r="B111" i="1"/>
  <c r="D111" i="1" s="1"/>
  <c r="B109" i="1"/>
  <c r="D109" i="1" s="1"/>
  <c r="D97" i="1" l="1"/>
  <c r="B78" i="1"/>
  <c r="D78" i="1" s="1"/>
  <c r="D79" i="1"/>
  <c r="B77" i="1"/>
  <c r="D77" i="1" s="1"/>
  <c r="B76" i="1"/>
  <c r="D76" i="1" s="1"/>
  <c r="B75" i="1"/>
  <c r="D75" i="1" s="1"/>
  <c r="B74" i="1"/>
  <c r="D74" i="1" s="1"/>
  <c r="B73" i="1"/>
  <c r="D73" i="1" s="1"/>
  <c r="B72" i="1"/>
  <c r="D72" i="1" s="1"/>
  <c r="B52" i="1"/>
  <c r="D52" i="1" s="1"/>
  <c r="D50" i="1"/>
  <c r="B66" i="1"/>
  <c r="D66" i="1" s="1"/>
  <c r="B65" i="1"/>
  <c r="D65" i="1" s="1"/>
  <c r="B64" i="1"/>
  <c r="D64" i="1" s="1"/>
  <c r="B63" i="1"/>
  <c r="D63" i="1" s="1"/>
  <c r="B62" i="1"/>
  <c r="D62" i="1" s="1"/>
  <c r="B61" i="1"/>
  <c r="D61" i="1" s="1"/>
  <c r="B60" i="1"/>
  <c r="D60" i="1" s="1"/>
  <c r="B59" i="1"/>
  <c r="D59" i="1" s="1"/>
  <c r="B58" i="1"/>
  <c r="D58" i="1" s="1"/>
  <c r="B57" i="1"/>
  <c r="D57" i="1" s="1"/>
  <c r="B56" i="1"/>
  <c r="D56" i="1" s="1"/>
  <c r="B55" i="1"/>
  <c r="D55" i="1" s="1"/>
  <c r="B54" i="1"/>
  <c r="D54" i="1" s="1"/>
  <c r="B53" i="1"/>
  <c r="D53" i="1" s="1"/>
  <c r="B51" i="1"/>
  <c r="D51" i="1" s="1"/>
  <c r="B41" i="1"/>
  <c r="B40" i="1"/>
  <c r="B39" i="1"/>
  <c r="B38" i="1"/>
  <c r="B37" i="1"/>
  <c r="B36" i="1"/>
  <c r="B35" i="1"/>
  <c r="B13" i="1"/>
  <c r="B14" i="1"/>
  <c r="D42" i="1" l="1"/>
  <c r="D41" i="1"/>
  <c r="D40" i="1"/>
  <c r="D39" i="1"/>
  <c r="D38" i="1"/>
  <c r="D37" i="1"/>
  <c r="D36" i="1"/>
  <c r="D35" i="1"/>
  <c r="D26" i="1"/>
  <c r="D25" i="1"/>
  <c r="D14" i="1"/>
  <c r="D13" i="1"/>
</calcChain>
</file>

<file path=xl/sharedStrings.xml><?xml version="1.0" encoding="utf-8"?>
<sst xmlns="http://schemas.openxmlformats.org/spreadsheetml/2006/main" count="4944" uniqueCount="437">
  <si>
    <t>TOTALE</t>
  </si>
  <si>
    <t>ASL</t>
  </si>
  <si>
    <t>N.Questionari</t>
  </si>
  <si>
    <t>%</t>
  </si>
  <si>
    <t>SESSO</t>
  </si>
  <si>
    <t>M</t>
  </si>
  <si>
    <t>F</t>
  </si>
  <si>
    <t>UNITA' OPERATIVA</t>
  </si>
  <si>
    <t>TITOLO DI STUDIO</t>
  </si>
  <si>
    <t>Terza Media</t>
  </si>
  <si>
    <t>Diploma</t>
  </si>
  <si>
    <t>Laurea</t>
  </si>
  <si>
    <t>Quinta Elementare</t>
  </si>
  <si>
    <t>Geometra</t>
  </si>
  <si>
    <t>Professionale</t>
  </si>
  <si>
    <t>Licenza Media</t>
  </si>
  <si>
    <t>Non Indicato</t>
  </si>
  <si>
    <t>PROFESSIONE</t>
  </si>
  <si>
    <t>Non specificato</t>
  </si>
  <si>
    <t>Pensionato</t>
  </si>
  <si>
    <t>Casalinga</t>
  </si>
  <si>
    <t>Impiegato</t>
  </si>
  <si>
    <t>Disoccupato</t>
  </si>
  <si>
    <t>Docente Universitario</t>
  </si>
  <si>
    <t>Artigiano</t>
  </si>
  <si>
    <t>Operaio</t>
  </si>
  <si>
    <t>Responsabile Sicurezza</t>
  </si>
  <si>
    <t>Commercialista</t>
  </si>
  <si>
    <t>Cuoca</t>
  </si>
  <si>
    <t>Addetta Piluzie</t>
  </si>
  <si>
    <t>Agricoltore</t>
  </si>
  <si>
    <t>Libero Professionista</t>
  </si>
  <si>
    <t>Fisioterapista</t>
  </si>
  <si>
    <t>Avvocato</t>
  </si>
  <si>
    <t>Molto soddisfatto</t>
  </si>
  <si>
    <t>no</t>
  </si>
  <si>
    <t>No</t>
  </si>
  <si>
    <t>2</t>
  </si>
  <si>
    <t>una volta al giorno</t>
  </si>
  <si>
    <t>abbastanza</t>
  </si>
  <si>
    <t>mai</t>
  </si>
  <si>
    <t>spesso</t>
  </si>
  <si>
    <t>non ho subito simili trattamenti</t>
  </si>
  <si>
    <t>quando è stato necessario</t>
  </si>
  <si>
    <t>per niente</t>
  </si>
  <si>
    <t>5</t>
  </si>
  <si>
    <t>D'Urgenza</t>
  </si>
  <si>
    <t>decisione del sottoscritto</t>
  </si>
  <si>
    <t>altro</t>
  </si>
  <si>
    <t>pensionato</t>
  </si>
  <si>
    <t>Civitella casanova</t>
  </si>
  <si>
    <t>Chieti</t>
  </si>
  <si>
    <t>369</t>
  </si>
  <si>
    <t>Ne soddisfatto, nè insoddisfatto</t>
  </si>
  <si>
    <t>si</t>
  </si>
  <si>
    <t>1</t>
  </si>
  <si>
    <t>0</t>
  </si>
  <si>
    <t>quotidianamente</t>
  </si>
  <si>
    <t>4</t>
  </si>
  <si>
    <t>condizionata dalla vicinanza con l'abitazione in cui si trovava</t>
  </si>
  <si>
    <t>Ripa teatina</t>
  </si>
  <si>
    <t>368</t>
  </si>
  <si>
    <t>Non so</t>
  </si>
  <si>
    <t>3</t>
  </si>
  <si>
    <t>poche</t>
  </si>
  <si>
    <t>6</t>
  </si>
  <si>
    <t>consigliata dal medico di famiglia</t>
  </si>
  <si>
    <t>casalinga</t>
  </si>
  <si>
    <t>367</t>
  </si>
  <si>
    <t>Soddisfatto</t>
  </si>
  <si>
    <t>certamente si</t>
  </si>
  <si>
    <t>condizionata dal tipo di malattia</t>
  </si>
  <si>
    <t>torrevecchia</t>
  </si>
  <si>
    <t>chieti</t>
  </si>
  <si>
    <t>344</t>
  </si>
  <si>
    <t>343</t>
  </si>
  <si>
    <t>16</t>
  </si>
  <si>
    <t>fara f.petri</t>
  </si>
  <si>
    <t>317</t>
  </si>
  <si>
    <t>diploma</t>
  </si>
  <si>
    <t>operaio</t>
  </si>
  <si>
    <t>315</t>
  </si>
  <si>
    <t>più volte</t>
  </si>
  <si>
    <t>Programmato</t>
  </si>
  <si>
    <t>Cepagatti</t>
  </si>
  <si>
    <t>289</t>
  </si>
  <si>
    <t>Bucchianico</t>
  </si>
  <si>
    <t>288</t>
  </si>
  <si>
    <t>9</t>
  </si>
  <si>
    <t>287</t>
  </si>
  <si>
    <t>molte informazioni</t>
  </si>
  <si>
    <t>su consiglio dei familiari</t>
  </si>
  <si>
    <t>san salvo</t>
  </si>
  <si>
    <t>286</t>
  </si>
  <si>
    <t>qualche volta</t>
  </si>
  <si>
    <t>condizionata dalla presenza del medico specialista</t>
  </si>
  <si>
    <t>manoppello</t>
  </si>
  <si>
    <t>285</t>
  </si>
  <si>
    <t>pensionata</t>
  </si>
  <si>
    <t>sambuceto</t>
  </si>
  <si>
    <t>284</t>
  </si>
  <si>
    <t>più volte al giorno</t>
  </si>
  <si>
    <t>molto</t>
  </si>
  <si>
    <t>laurea</t>
  </si>
  <si>
    <t>avvocato</t>
  </si>
  <si>
    <t>sulmona</t>
  </si>
  <si>
    <t>283</t>
  </si>
  <si>
    <t>282</t>
  </si>
  <si>
    <t>281</t>
  </si>
  <si>
    <t>casuale</t>
  </si>
  <si>
    <t>280</t>
  </si>
  <si>
    <t>poco</t>
  </si>
  <si>
    <t>fisioterapista</t>
  </si>
  <si>
    <t>279</t>
  </si>
  <si>
    <t>278</t>
  </si>
  <si>
    <t>277</t>
  </si>
  <si>
    <t>7</t>
  </si>
  <si>
    <t>Francavilla al mare</t>
  </si>
  <si>
    <t>276</t>
  </si>
  <si>
    <t>275</t>
  </si>
  <si>
    <t>raramente</t>
  </si>
  <si>
    <t>Atessa</t>
  </si>
  <si>
    <t>274</t>
  </si>
  <si>
    <t>ogni due giorni</t>
  </si>
  <si>
    <t>Pescara</t>
  </si>
  <si>
    <t>273</t>
  </si>
  <si>
    <t>Licenza media</t>
  </si>
  <si>
    <t>Ortona</t>
  </si>
  <si>
    <t>272</t>
  </si>
  <si>
    <t>soddisfatto di tutto</t>
  </si>
  <si>
    <t>agricoltore</t>
  </si>
  <si>
    <t>271</t>
  </si>
  <si>
    <t>popoli</t>
  </si>
  <si>
    <t>270</t>
  </si>
  <si>
    <t>269</t>
  </si>
  <si>
    <t>11</t>
  </si>
  <si>
    <t>licenza media</t>
  </si>
  <si>
    <t>268</t>
  </si>
  <si>
    <t>40</t>
  </si>
  <si>
    <t>guardiagrele</t>
  </si>
  <si>
    <t>267</t>
  </si>
  <si>
    <t>temperatura (riscaldamento) elevata</t>
  </si>
  <si>
    <t>8</t>
  </si>
  <si>
    <t>scelta personale</t>
  </si>
  <si>
    <t>impiegato</t>
  </si>
  <si>
    <t>caramanico terme</t>
  </si>
  <si>
    <t>266</t>
  </si>
  <si>
    <t>bucchianico</t>
  </si>
  <si>
    <t>265</t>
  </si>
  <si>
    <t>264</t>
  </si>
  <si>
    <t>263</t>
  </si>
  <si>
    <t>Popoli</t>
  </si>
  <si>
    <t>262</t>
  </si>
  <si>
    <t>261</t>
  </si>
  <si>
    <t>Giuliano Teatino</t>
  </si>
  <si>
    <t>260</t>
  </si>
  <si>
    <t>Già conosceva il servizio</t>
  </si>
  <si>
    <t>259</t>
  </si>
  <si>
    <t>258</t>
  </si>
  <si>
    <t>tollo</t>
  </si>
  <si>
    <t>257</t>
  </si>
  <si>
    <t>non ho esperienze di ricoveri ospedalieri è il mio primo in assoluto</t>
  </si>
  <si>
    <t>non ne ho avuto bisogno</t>
  </si>
  <si>
    <t>ortona</t>
  </si>
  <si>
    <t>256</t>
  </si>
  <si>
    <t>255</t>
  </si>
  <si>
    <t>di rado</t>
  </si>
  <si>
    <t>disoccupata</t>
  </si>
  <si>
    <t>pretoro</t>
  </si>
  <si>
    <t>254</t>
  </si>
  <si>
    <t>rapino</t>
  </si>
  <si>
    <t>253</t>
  </si>
  <si>
    <t>15</t>
  </si>
  <si>
    <t>Chirurgia oncologica</t>
  </si>
  <si>
    <t>252</t>
  </si>
  <si>
    <t>Casalincontrada</t>
  </si>
  <si>
    <t>251</t>
  </si>
  <si>
    <t>250</t>
  </si>
  <si>
    <t>conosceva già la struttura</t>
  </si>
  <si>
    <t>Francavilla</t>
  </si>
  <si>
    <t>249</t>
  </si>
  <si>
    <t>248</t>
  </si>
  <si>
    <t>247</t>
  </si>
  <si>
    <t>Pianella</t>
  </si>
  <si>
    <t>246</t>
  </si>
  <si>
    <t>245</t>
  </si>
  <si>
    <t>professionale</t>
  </si>
  <si>
    <t>cuoca</t>
  </si>
  <si>
    <t>avezzano</t>
  </si>
  <si>
    <t>244</t>
  </si>
  <si>
    <t>per quanto riguarda il modo in cui i medici giovani trattano i pazienti dovrebbero mettere un pò di umiltà nella loro missione e rendersi conto che hanno degli umani con tutto il loro bagaglio davanti</t>
  </si>
  <si>
    <t>243</t>
  </si>
  <si>
    <t>242</t>
  </si>
  <si>
    <t>241</t>
  </si>
  <si>
    <t>monteodorisio</t>
  </si>
  <si>
    <t>240</t>
  </si>
  <si>
    <t>sono rimasto soddisfatto per tutto,grazie</t>
  </si>
  <si>
    <t>239</t>
  </si>
  <si>
    <t>dipendente comunale</t>
  </si>
  <si>
    <t>turrivalignali</t>
  </si>
  <si>
    <t>238</t>
  </si>
  <si>
    <t>237</t>
  </si>
  <si>
    <t>parcheggio</t>
  </si>
  <si>
    <t>scafa</t>
  </si>
  <si>
    <t>236</t>
  </si>
  <si>
    <t>235</t>
  </si>
  <si>
    <t>Insoddisfatto</t>
  </si>
  <si>
    <t>234</t>
  </si>
  <si>
    <t>commercialista</t>
  </si>
  <si>
    <t>lanciano</t>
  </si>
  <si>
    <t>233</t>
  </si>
  <si>
    <t>ritengo utile allungare l'orario visite per non fare accumulare gli ospiti</t>
  </si>
  <si>
    <t>ripateatina</t>
  </si>
  <si>
    <t>232</t>
  </si>
  <si>
    <t>geometra</t>
  </si>
  <si>
    <t>231</t>
  </si>
  <si>
    <t>sarebbe oppurtuno avere più attenzione da parte di alcuni infermieri per il riposo notturno dei pazienti ,almeno tenendo le voci basse</t>
  </si>
  <si>
    <t>trasferimento da altra struttura</t>
  </si>
  <si>
    <t>responsabile sicurezza</t>
  </si>
  <si>
    <t>230</t>
  </si>
  <si>
    <t>artigiano</t>
  </si>
  <si>
    <t>229</t>
  </si>
  <si>
    <t>Si</t>
  </si>
  <si>
    <t>228</t>
  </si>
  <si>
    <t>francavilla</t>
  </si>
  <si>
    <t>227</t>
  </si>
  <si>
    <t>Miglianico</t>
  </si>
  <si>
    <t>226</t>
  </si>
  <si>
    <t>quinta elementare</t>
  </si>
  <si>
    <t>225</t>
  </si>
  <si>
    <t>224</t>
  </si>
  <si>
    <t>10</t>
  </si>
  <si>
    <t>223</t>
  </si>
  <si>
    <t>222</t>
  </si>
  <si>
    <t>221</t>
  </si>
  <si>
    <t>infermieri</t>
  </si>
  <si>
    <t>consigliato da operatore in forza qui</t>
  </si>
  <si>
    <t>moscufo</t>
  </si>
  <si>
    <t>220</t>
  </si>
  <si>
    <t>Sarebbe un sogno poter avere una piccola stanza singola con bagno interno per ogni paziente, non per avere il lusso di una camera d'albergo, ma per il rispetto della dignità della persona malata e della sofferenza che ogni persona avrebbe il diritto di non mostrare.</t>
  </si>
  <si>
    <t>18</t>
  </si>
  <si>
    <t>219</t>
  </si>
  <si>
    <t>canosa sannita</t>
  </si>
  <si>
    <t>218</t>
  </si>
  <si>
    <t>217</t>
  </si>
  <si>
    <t>216</t>
  </si>
  <si>
    <t>215</t>
  </si>
  <si>
    <t>21</t>
  </si>
  <si>
    <t>francavilla al mare</t>
  </si>
  <si>
    <t>214</t>
  </si>
  <si>
    <t>213</t>
  </si>
  <si>
    <t>migliorare la pulizia all'interno del locale</t>
  </si>
  <si>
    <t>212</t>
  </si>
  <si>
    <t>14</t>
  </si>
  <si>
    <t>211</t>
  </si>
  <si>
    <t>210</t>
  </si>
  <si>
    <t>terza media</t>
  </si>
  <si>
    <t>209</t>
  </si>
  <si>
    <t>208</t>
  </si>
  <si>
    <t>imprenditore</t>
  </si>
  <si>
    <t>207</t>
  </si>
  <si>
    <t>22. Infine, cortesemente, vuol darci qualche accorgimento particolarmente utile per migliorare l'asssistenza:</t>
  </si>
  <si>
    <t>21. Le saremmo grati se potesse indicarci questioni che non sono state trattate e che , a Suo avviso, lo meriterebbero:</t>
  </si>
  <si>
    <t>20. Riguardo a questo Suo ricovero, in generale, Lei si ritiene:</t>
  </si>
  <si>
    <t>d. altro</t>
  </si>
  <si>
    <t>c. dover utilizzare dei servizi igienici privi di un sistema di chiusura dall'interno</t>
  </si>
  <si>
    <t>b. Essere oggetto di commenti lesivi del Suo pudore, da parte di operatori sanitari</t>
  </si>
  <si>
    <t>a. doversi spogliare, per una visita, di fronte ad altri pazienti o persone estranee</t>
  </si>
  <si>
    <t>18. Le risulta che informazioni sul Suo stato di salute, che Lei voleva mantenere riservate, siano state comunicate ad estranei?</t>
  </si>
  <si>
    <t>m. la possibilità di trovare parcheggio</t>
  </si>
  <si>
    <t>l. il collegamento con la rete dei trasporti pubblici</t>
  </si>
  <si>
    <t>k. la dotazione del materiale sanitario</t>
  </si>
  <si>
    <t>j. l'identificabilità del personale medico, infermieristico, ecc</t>
  </si>
  <si>
    <t>i. il modo di lavorare degli ausiliari (addetti alle pulizie, ecc)</t>
  </si>
  <si>
    <t>h. il modo in cui il personale ausiliario tratta i degenti</t>
  </si>
  <si>
    <t>g. la disponibilità degli infermieri ad assistere i degenti</t>
  </si>
  <si>
    <t>f. la preparazione degli infermieri</t>
  </si>
  <si>
    <t>e. la quantità degli infermieri presenti</t>
  </si>
  <si>
    <t>d. la disponibilità dei medici verso i degenti</t>
  </si>
  <si>
    <t>c. la preparazione dei medici</t>
  </si>
  <si>
    <t>b. il modo in cui i medici trattano i degenti</t>
  </si>
  <si>
    <t>a. la quantità dei medici presenti</t>
  </si>
  <si>
    <t>j. lo stato di manutenzione dei locali di ricovero</t>
  </si>
  <si>
    <t>i. la tutela della riservatezza (privacy)</t>
  </si>
  <si>
    <t>h. la tranquillità del locale di ricovero</t>
  </si>
  <si>
    <t>g. l'accesso dei parenti</t>
  </si>
  <si>
    <t>f. la quantità del cibo</t>
  </si>
  <si>
    <t>e. la qualità del cibo</t>
  </si>
  <si>
    <t>d. gli orari della giornata (sveglia, pasti, ecc)</t>
  </si>
  <si>
    <t>c. il livello di pulizia dei servizi igienici</t>
  </si>
  <si>
    <t>b. la pulizia del locale di ricovero</t>
  </si>
  <si>
    <t>a. lo spazio a disposizione</t>
  </si>
  <si>
    <t>c. pazienti che hanno atteso un intervento di emergenza per più di 5 minuti</t>
  </si>
  <si>
    <t>b. pazienti che hanno chiamato (con campanello o altro) e atteso per più di 5 minuti la risposta del personale</t>
  </si>
  <si>
    <t>a. litigi tra gli operatori</t>
  </si>
  <si>
    <t>d. Ricevere una prestazione medica e/o infermieristica sbagliata?</t>
  </si>
  <si>
    <t>c. Non ricevere la terapia al momento stabilito</t>
  </si>
  <si>
    <t>b. dover acquistare materiale sanitario perchè non disponibile in ospedale</t>
  </si>
  <si>
    <t>a. dover acquistare un farmaco perchè non disponibile in ospedale</t>
  </si>
  <si>
    <t>13. Ogni quanto vengono cambiate le lenzuola?</t>
  </si>
  <si>
    <t>12. Alle persone che l'hanno assistita la struttura ha fornito un minimo di comfort?</t>
  </si>
  <si>
    <t>Altro</t>
  </si>
  <si>
    <t>d. ripetuti perchè i referti erano stati smarriti</t>
  </si>
  <si>
    <t>c. badanti a pagamento</t>
  </si>
  <si>
    <t>b. amici</t>
  </si>
  <si>
    <t>a. familiari</t>
  </si>
  <si>
    <t>c. ripetuti perchè effettuati altrove</t>
  </si>
  <si>
    <t>b. ritenuti inutili</t>
  </si>
  <si>
    <t>a. rinviati</t>
  </si>
  <si>
    <t>9. Durante il Suo ricovero Le hanno spiegato bene quali esami o interventi stava per fare, quali rischi potevano esserci e, se occorreva una preparazione, come prepararsi?</t>
  </si>
  <si>
    <t>8. Se per necessità terapeutiche o diagnostiche Lei ha dovuto essere sottoposto ad un trattamento fastidioso, è stato avvertito in anticipo?</t>
  </si>
  <si>
    <t>7. Durante il Suo ricovero, medici ed infermieri Le hanno dato sufficienti informazioni e spiegazioni sul Suo caso (risultati, esami, terapie, ecc)?</t>
  </si>
  <si>
    <t>6. All'inizio del ricovero Le hanno dato informazioni circa il decorso della degenza ed i contenuti dell'assistenza?</t>
  </si>
  <si>
    <t>e. orario pulizie</t>
  </si>
  <si>
    <t>d. orario terapie</t>
  </si>
  <si>
    <t>c. orario entrata visitatori</t>
  </si>
  <si>
    <t>b.orario visite mediche</t>
  </si>
  <si>
    <t>a. orario pasti</t>
  </si>
  <si>
    <t>4. Ritiene chiara e completa la segnaletica interna dell'ospedale?</t>
  </si>
  <si>
    <t>3. Quanti giorni è stato ricoverato in questa occasione?</t>
  </si>
  <si>
    <t>2. Questo ricovero è stato</t>
  </si>
  <si>
    <t>Specificare</t>
  </si>
  <si>
    <t>1. La scelta di questa struttura ospedaliera è stata per Lei:</t>
  </si>
  <si>
    <t>Titolo di studio</t>
  </si>
  <si>
    <t>Professione</t>
  </si>
  <si>
    <t>Comune di residenza</t>
  </si>
  <si>
    <t>Sesso</t>
  </si>
  <si>
    <t>Unità Operativa (UO)</t>
  </si>
  <si>
    <t>Presidio ospedaliero di</t>
  </si>
  <si>
    <t>Asl di riferimento</t>
  </si>
  <si>
    <t>Serial</t>
  </si>
  <si>
    <t>ASL 2</t>
  </si>
  <si>
    <t>Clinica medica</t>
  </si>
  <si>
    <t>addetta pulizie</t>
  </si>
  <si>
    <t>docente universitario</t>
  </si>
  <si>
    <t>libero professionista</t>
  </si>
  <si>
    <t xml:space="preserve"> La scelta di questa struttura ospedaliera è stata per Lei:</t>
  </si>
  <si>
    <t>Casuale</t>
  </si>
  <si>
    <t>Su consiglio dei familiari</t>
  </si>
  <si>
    <t>Condizionata dalla vicinanza con l'abitazione in cui si trovava</t>
  </si>
  <si>
    <t>Condizionata dal tipo di malattia</t>
  </si>
  <si>
    <t>Consigliata dal medico di famiglia</t>
  </si>
  <si>
    <t>Condizionata dalla presenza del medico specialista</t>
  </si>
  <si>
    <t>Questo ricovero è stato per lei:</t>
  </si>
  <si>
    <t>D'urgenza</t>
  </si>
  <si>
    <t>Ritiene chiara e completa la segnaletica interna dell'ospedale?</t>
  </si>
  <si>
    <t>Per niente</t>
  </si>
  <si>
    <t>Poco</t>
  </si>
  <si>
    <t xml:space="preserve">Abbastanza </t>
  </si>
  <si>
    <t>Molto</t>
  </si>
  <si>
    <t>Al momento del ricovero ritiene di aver ricevuto tutte le informazioni necessarie circa le regole e le abitudini di vita nel reparto rispetto a:</t>
  </si>
  <si>
    <t>Orario pasti</t>
  </si>
  <si>
    <t>Orario visite mediche</t>
  </si>
  <si>
    <t>Orario entrata visitatori</t>
  </si>
  <si>
    <t>Orario terapie</t>
  </si>
  <si>
    <t>Orario pulizie</t>
  </si>
  <si>
    <t>All'inizio del ricovero Le hanno dato informazioni circa il decorso della degenza ed i contenuti dell'assistenza?</t>
  </si>
  <si>
    <t>Poche</t>
  </si>
  <si>
    <t>Abbastanza</t>
  </si>
  <si>
    <t>Molte informazioni</t>
  </si>
  <si>
    <t>Durante il Suo ricovero, medici ed infermieri Le hanno dato sufficienti informazioni e spiegazioni sul Suo caso (risultati, esami, terapie, ecc)?</t>
  </si>
  <si>
    <t>Mai</t>
  </si>
  <si>
    <t>Di rado</t>
  </si>
  <si>
    <t>Quando è stato necessario</t>
  </si>
  <si>
    <t>Quotidianamente</t>
  </si>
  <si>
    <t>Se per necessità terapeutiche o diagnostiche Lei ha dovuto essere sottoposto ad un trattamento fastidioso, è stato avvertito in anticipo?</t>
  </si>
  <si>
    <t>Non ho subito simili trattamenti</t>
  </si>
  <si>
    <t>Durante il Suo ricovero Le hanno spiegato bene quali esami o interventi stava per fare, quali rischi potevano esserci e, se occorreva una preparazione, come prepararsi?</t>
  </si>
  <si>
    <t>Certamente si</t>
  </si>
  <si>
    <t>Durante questo ricovero, Le è mai capitato che esami o altri tipi di accertamento siano stati:</t>
  </si>
  <si>
    <t>Rinviati</t>
  </si>
  <si>
    <t>Ritenuti inutili</t>
  </si>
  <si>
    <t>Ripetuti perchè effettuati altrove</t>
  </si>
  <si>
    <t>Ripetuti perchè i referti erano stati smarriti</t>
  </si>
  <si>
    <t>Raramente</t>
  </si>
  <si>
    <t>Più volte</t>
  </si>
  <si>
    <t>Durante la degenza, nei momenti di non autosufficienza, Lei è stato assistito anche da:</t>
  </si>
  <si>
    <t>Familiari</t>
  </si>
  <si>
    <t>Amici</t>
  </si>
  <si>
    <t>Badanti a pagamento</t>
  </si>
  <si>
    <t xml:space="preserve">% </t>
  </si>
  <si>
    <t>Qualche volta</t>
  </si>
  <si>
    <t>Spesso</t>
  </si>
  <si>
    <t>Alle persone che l'hanno assistita la struttura ha fornito un minimo di comfort?</t>
  </si>
  <si>
    <t xml:space="preserve">Poco </t>
  </si>
  <si>
    <t>Non risponde</t>
  </si>
  <si>
    <t>Ogni quanto vengono cambiate le lenzuola?</t>
  </si>
  <si>
    <t>Ogni due giorni</t>
  </si>
  <si>
    <t>Una volta al giorno</t>
  </si>
  <si>
    <t>Piu volte al giorno</t>
  </si>
  <si>
    <t>Le è mai capitato, durante il ricovero, di:</t>
  </si>
  <si>
    <t>Dover acquistare un farmaco perchè non disponibile in ospedale</t>
  </si>
  <si>
    <t>Dover acquistare materiale sanitario perchè non disponibile in ospedale</t>
  </si>
  <si>
    <t>Non ricevere la terapia al momento stabilito</t>
  </si>
  <si>
    <t>Ricevere una prestazione medica e/o infermieristica sbagliata?</t>
  </si>
  <si>
    <t>Le è mai capitato, durante il ricovero, di assistere a:</t>
  </si>
  <si>
    <t>Litigi tra operatori</t>
  </si>
  <si>
    <t>Pazienti che hanno chiamato (con campanello o altro) e atteso per più di 5 minuti la risposta del personale</t>
  </si>
  <si>
    <t>Pazienti che hanno atteso un intervento di emergenza per più di 5 minuti</t>
  </si>
  <si>
    <t>In base a questa sua esperienza di ricovero esprima un giudizio circa i seguenti aspetti della degenza:</t>
  </si>
  <si>
    <t>Lo spazio a disposizione</t>
  </si>
  <si>
    <t>La pulizia del locale di ricovero</t>
  </si>
  <si>
    <t>Il livello di pulizia dei servizi igienici</t>
  </si>
  <si>
    <t>Gli orari della giornata (sveglia, pasti, ecc)</t>
  </si>
  <si>
    <t>La qualità del cibo</t>
  </si>
  <si>
    <t>La quantità del cibo</t>
  </si>
  <si>
    <t>L'accesso dei parenti</t>
  </si>
  <si>
    <t>La tranquillità del locale di ricovero</t>
  </si>
  <si>
    <t xml:space="preserve"> La tutela della riservatezza (privacy)</t>
  </si>
  <si>
    <t>Lo stato di manutenzione dei locali di ricovero</t>
  </si>
  <si>
    <t>Insufficiente</t>
  </si>
  <si>
    <t>Sufficiente</t>
  </si>
  <si>
    <t xml:space="preserve">Buono </t>
  </si>
  <si>
    <t>Ottimo</t>
  </si>
  <si>
    <t>In particolare come giudica:</t>
  </si>
  <si>
    <t>La quantità dei medici presenti</t>
  </si>
  <si>
    <t>Il modo in cui i medici trattano i degenti</t>
  </si>
  <si>
    <t>La preparazione dei medici</t>
  </si>
  <si>
    <t>La disponibilità dei medici verso i degenti</t>
  </si>
  <si>
    <t xml:space="preserve"> La quantità degli infermieri presenti</t>
  </si>
  <si>
    <t>La preparazione degli infermieri</t>
  </si>
  <si>
    <t>La disponibilità degli infermieri ad assistere i degenti</t>
  </si>
  <si>
    <t>Il modo in cui il personale ausiliario tratta i degenti</t>
  </si>
  <si>
    <t xml:space="preserve"> Il modo di lavorare degli ausiliari (addetti alle pulizie, ecc)</t>
  </si>
  <si>
    <t>L'identificabilità del personale medico, infermieristico, ecc</t>
  </si>
  <si>
    <t>La dotazione del materiale sanitario</t>
  </si>
  <si>
    <t xml:space="preserve"> Il collegamento con la rete dei trasporti pubblici</t>
  </si>
  <si>
    <t>La possibilità di trovare parcheggio</t>
  </si>
  <si>
    <t>Le risulta che informazioni sul Suo stato di salute, che Lei voleva mantenere riservate, siano state comunicate ad estranei?</t>
  </si>
  <si>
    <t>Circa il rispetto della Sua persona, le è mai capitato di:</t>
  </si>
  <si>
    <t>Doversi spogliare, per una visita, di fronte ad altri pazienti o persone estranee</t>
  </si>
  <si>
    <t>Essere oggetto di commenti lesivi del suo pudore, da parte di operatori sanitari</t>
  </si>
  <si>
    <t>Dover utilizzare dei servizi igienici privi di un sistema di chiusura dall'interno</t>
  </si>
  <si>
    <t>Riguardo a questo suo ricovero, in generale, Lei si ritiene:</t>
  </si>
  <si>
    <t>Né soddisfatto, né insoddisfatto</t>
  </si>
  <si>
    <t>Non saprei</t>
  </si>
  <si>
    <t>Molto insoddisfatto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</si>
</sst>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h]:mm:ss"/>
  </numFmts>
  <fonts count="5" x14ac:knownFonts="1">
    <font>
      <sz val="10"/>
      <name val="Arial"/>
      <family val="2"/>
    </font>
    <font>
      <b/>
      <sz val="10"/>
      <name val="Arial"/>
      <family val="2"/>
    </font>
    <font>
      <sz val="11"/>
      <name val="Verdana"/>
      <family val="2"/>
    </font>
    <font>
      <b/>
      <sz val="11"/>
      <name val="Verdana"/>
      <family val="2"/>
    </font>
    <font>
      <b/>
      <sz val="12"/>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2" fillId="0" borderId="0"/>
  </cellStyleXfs>
  <cellXfs count="12">
    <xf numFmtId="0" fontId="0" fillId="0" borderId="0" xfId="0"/>
    <xf numFmtId="0" fontId="1" fillId="0" borderId="0" xfId="0" applyFont="1"/>
    <xf numFmtId="0" fontId="0" fillId="0" borderId="0" xfId="0" applyAlignment="1">
      <alignment horizontal="center"/>
    </xf>
    <xf numFmtId="0" fontId="1" fillId="0" borderId="0" xfId="0" applyFont="1" applyAlignment="1">
      <alignment horizontal="center"/>
    </xf>
    <xf numFmtId="164" fontId="0" fillId="0" borderId="0" xfId="0" applyNumberFormat="1" applyAlignment="1">
      <alignment horizontal="center"/>
    </xf>
    <xf numFmtId="2" fontId="1" fillId="0" borderId="0" xfId="0" applyNumberFormat="1" applyFont="1" applyAlignment="1">
      <alignment horizontal="center"/>
    </xf>
    <xf numFmtId="2" fontId="0" fillId="0" borderId="0" xfId="0" applyNumberFormat="1" applyAlignment="1">
      <alignment horizontal="center"/>
    </xf>
    <xf numFmtId="0" fontId="2" fillId="0" borderId="0" xfId="1"/>
    <xf numFmtId="0" fontId="3" fillId="0" borderId="0" xfId="1" applyFont="1"/>
    <xf numFmtId="0" fontId="4" fillId="0" borderId="0" xfId="0" applyFont="1"/>
    <xf numFmtId="0" fontId="4" fillId="0" borderId="0" xfId="0" applyFont="1" applyAlignment="1">
      <alignment vertical="top"/>
    </xf>
    <xf numFmtId="2" fontId="0" fillId="0" borderId="0" xfId="0" applyNumberFormat="1"/>
  </cellXfs>
  <cellStyles count="2">
    <cellStyle name="Normal 2" xfId="1"/>
    <cellStyle name="Normal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3B3B3"/>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420E"/>
      <rgbColor rgb="FF666699"/>
      <rgbColor rgb="FF969696"/>
      <rgbColor rgb="FF00458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1"/>
  <c:style val="2"/>
  <c:chart>
    <c:autoTitleDeleted val="1"/>
    <c:plotArea>
      <c:layout>
        <c:manualLayout>
          <c:layoutTarget val="inner"/>
          <c:xMode val="edge"/>
          <c:yMode val="edge"/>
          <c:x val="0.14454482659232423"/>
          <c:y val="0.13321844886155432"/>
          <c:w val="0.7361549661831428"/>
          <c:h val="0.73356310227689137"/>
        </c:manualLayout>
      </c:layout>
      <c:pieChart>
        <c:varyColors val="1"/>
        <c:ser>
          <c:idx val="0"/>
          <c:order val="0"/>
          <c:spPr>
            <a:solidFill>
              <a:srgbClr val="004586"/>
            </a:solidFill>
            <a:ln>
              <a:noFill/>
            </a:ln>
          </c:spPr>
          <c:dPt>
            <c:idx val="0"/>
            <c:bubble3D val="0"/>
          </c:dPt>
          <c:dPt>
            <c:idx val="1"/>
            <c:bubble3D val="0"/>
            <c:spPr>
              <a:solidFill>
                <a:srgbClr val="FF420E"/>
              </a:solidFill>
              <a:ln>
                <a:noFill/>
              </a:ln>
            </c:spPr>
          </c:dPt>
          <c:dLbls>
            <c:dLbl>
              <c:idx val="0"/>
              <c:layout>
                <c:manualLayout>
                  <c:x val="-0.21654889157237206"/>
                  <c:y val="1.2318388448168287E-2"/>
                </c:manualLayout>
              </c:layout>
              <c:tx>
                <c:rich>
                  <a:bodyPr/>
                  <a:lstStyle/>
                  <a:p>
                    <a:r>
                      <a:rPr lang="en-US"/>
                      <a:t>53,33%</a:t>
                    </a:r>
                  </a:p>
                </c:rich>
              </c:tx>
              <c:dLblPos val="bestFit"/>
              <c:showLegendKey val="0"/>
              <c:showVal val="1"/>
              <c:showCatName val="0"/>
              <c:showSerName val="0"/>
              <c:showPercent val="0"/>
              <c:showBubbleSize val="1"/>
              <c:separator> </c:separator>
            </c:dLbl>
            <c:dLbl>
              <c:idx val="1"/>
              <c:layout>
                <c:manualLayout>
                  <c:x val="0.24290044774413486"/>
                  <c:y val="3.9223638470451912E-2"/>
                </c:manualLayout>
              </c:layout>
              <c:tx>
                <c:rich>
                  <a:bodyPr/>
                  <a:lstStyle/>
                  <a:p>
                    <a:r>
                      <a:rPr lang="en-US"/>
                      <a:t>45,56%</a:t>
                    </a:r>
                  </a:p>
                </c:rich>
              </c:tx>
              <c:dLblPos val="bestFit"/>
              <c:showLegendKey val="0"/>
              <c:showVal val="1"/>
              <c:showCatName val="0"/>
              <c:showSerName val="0"/>
              <c:showPercent val="0"/>
              <c:showBubbleSize val="1"/>
              <c:separator> </c:separator>
            </c:dLbl>
            <c:showLegendKey val="0"/>
            <c:showVal val="1"/>
            <c:showCatName val="0"/>
            <c:showSerName val="0"/>
            <c:showPercent val="0"/>
            <c:showBubbleSize val="1"/>
            <c:showLeaderLines val="1"/>
          </c:dLbls>
          <c:val>
            <c:numRef>
              <c:f>Grafici!$D$13:$D$14</c:f>
              <c:numCache>
                <c:formatCode>0.00</c:formatCode>
                <c:ptCount val="2"/>
                <c:pt idx="0">
                  <c:v>53.333333333333336</c:v>
                </c:pt>
                <c:pt idx="1">
                  <c:v>45.555555555555557</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1"/>
  </c:chart>
  <c:spPr>
    <a:solidFill>
      <a:srgbClr val="FFFFFF"/>
    </a:solid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Grafici!$A$209:$A$211</c:f>
              <c:strCache>
                <c:ptCount val="3"/>
                <c:pt idx="0">
                  <c:v>Mai</c:v>
                </c:pt>
                <c:pt idx="1">
                  <c:v>Abbastanza</c:v>
                </c:pt>
                <c:pt idx="2">
                  <c:v>Certamente si</c:v>
                </c:pt>
              </c:strCache>
            </c:strRef>
          </c:cat>
          <c:val>
            <c:numRef>
              <c:f>Grafici!$C$209:$C$211</c:f>
              <c:numCache>
                <c:formatCode>0.00</c:formatCode>
                <c:ptCount val="3"/>
                <c:pt idx="0">
                  <c:v>5.5555555555555554</c:v>
                </c:pt>
                <c:pt idx="1">
                  <c:v>24.444444444444443</c:v>
                </c:pt>
                <c:pt idx="2">
                  <c:v>56.666666666666664</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it-IT"/>
        </a:p>
      </c:txPr>
    </c:legend>
    <c:plotVisOnly val="1"/>
    <c:dispBlanksAs val="gap"/>
    <c:showDLblsOverMax val="0"/>
  </c:chart>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08573928258967"/>
          <c:y val="4.5339532006200819E-2"/>
          <c:w val="0.86235870516185475"/>
          <c:h val="0.71738630630503164"/>
        </c:manualLayout>
      </c:layout>
      <c:barChart>
        <c:barDir val="col"/>
        <c:grouping val="clustered"/>
        <c:varyColors val="0"/>
        <c:ser>
          <c:idx val="0"/>
          <c:order val="0"/>
          <c:invertIfNegative val="0"/>
          <c:cat>
            <c:strRef>
              <c:f>(Grafici!$B$227,Grafici!$D$227,Grafici!$F$227)</c:f>
              <c:strCache>
                <c:ptCount val="3"/>
                <c:pt idx="0">
                  <c:v>Mai</c:v>
                </c:pt>
                <c:pt idx="1">
                  <c:v>Raramente</c:v>
                </c:pt>
                <c:pt idx="2">
                  <c:v>Più volte</c:v>
                </c:pt>
              </c:strCache>
            </c:strRef>
          </c:cat>
          <c:val>
            <c:numRef>
              <c:f>Grafici!$C$228:$C$231</c:f>
              <c:numCache>
                <c:formatCode>0.00</c:formatCode>
                <c:ptCount val="4"/>
                <c:pt idx="0">
                  <c:v>77.777777777777771</c:v>
                </c:pt>
                <c:pt idx="1">
                  <c:v>55.555555555555557</c:v>
                </c:pt>
                <c:pt idx="2">
                  <c:v>56.666666666666664</c:v>
                </c:pt>
                <c:pt idx="3">
                  <c:v>57.777777777777779</c:v>
                </c:pt>
              </c:numCache>
            </c:numRef>
          </c:val>
        </c:ser>
        <c:ser>
          <c:idx val="1"/>
          <c:order val="1"/>
          <c:invertIfNegative val="0"/>
          <c:cat>
            <c:strRef>
              <c:f>(Grafici!$B$227,Grafici!$D$227,Grafici!$F$227)</c:f>
              <c:strCache>
                <c:ptCount val="3"/>
                <c:pt idx="0">
                  <c:v>Mai</c:v>
                </c:pt>
                <c:pt idx="1">
                  <c:v>Raramente</c:v>
                </c:pt>
                <c:pt idx="2">
                  <c:v>Più volte</c:v>
                </c:pt>
              </c:strCache>
            </c:strRef>
          </c:cat>
          <c:val>
            <c:numRef>
              <c:f>Grafici!$E$228:$E$231</c:f>
              <c:numCache>
                <c:formatCode>0.00</c:formatCode>
                <c:ptCount val="4"/>
                <c:pt idx="0">
                  <c:v>4.4444444444444446</c:v>
                </c:pt>
                <c:pt idx="1">
                  <c:v>2.2222222222222223</c:v>
                </c:pt>
                <c:pt idx="2">
                  <c:v>5.5555555555555554</c:v>
                </c:pt>
                <c:pt idx="3">
                  <c:v>1.1111111111111112</c:v>
                </c:pt>
              </c:numCache>
            </c:numRef>
          </c:val>
        </c:ser>
        <c:ser>
          <c:idx val="2"/>
          <c:order val="2"/>
          <c:invertIfNegative val="0"/>
          <c:cat>
            <c:strRef>
              <c:f>(Grafici!$B$227,Grafici!$D$227,Grafici!$F$227)</c:f>
              <c:strCache>
                <c:ptCount val="3"/>
                <c:pt idx="0">
                  <c:v>Mai</c:v>
                </c:pt>
                <c:pt idx="1">
                  <c:v>Raramente</c:v>
                </c:pt>
                <c:pt idx="2">
                  <c:v>Più volte</c:v>
                </c:pt>
              </c:strCache>
            </c:strRef>
          </c:cat>
          <c:val>
            <c:numRef>
              <c:f>Grafici!$G$228:$G$231</c:f>
              <c:numCache>
                <c:formatCode>0.00</c:formatCode>
                <c:ptCount val="4"/>
                <c:pt idx="0">
                  <c:v>1.1111111111111112</c:v>
                </c:pt>
                <c:pt idx="1">
                  <c:v>1.1111111111111112</c:v>
                </c:pt>
                <c:pt idx="2">
                  <c:v>6.666666666666667</c:v>
                </c:pt>
                <c:pt idx="3">
                  <c:v>0</c:v>
                </c:pt>
              </c:numCache>
            </c:numRef>
          </c:val>
        </c:ser>
        <c:dLbls>
          <c:showLegendKey val="0"/>
          <c:showVal val="0"/>
          <c:showCatName val="0"/>
          <c:showSerName val="0"/>
          <c:showPercent val="0"/>
          <c:showBubbleSize val="0"/>
        </c:dLbls>
        <c:gapWidth val="150"/>
        <c:axId val="110239744"/>
        <c:axId val="110241280"/>
      </c:barChart>
      <c:catAx>
        <c:axId val="110239744"/>
        <c:scaling>
          <c:orientation val="minMax"/>
        </c:scaling>
        <c:delete val="1"/>
        <c:axPos val="b"/>
        <c:majorTickMark val="out"/>
        <c:minorTickMark val="none"/>
        <c:tickLblPos val="nextTo"/>
        <c:crossAx val="110241280"/>
        <c:crosses val="autoZero"/>
        <c:auto val="1"/>
        <c:lblAlgn val="ctr"/>
        <c:lblOffset val="100"/>
        <c:noMultiLvlLbl val="0"/>
      </c:catAx>
      <c:valAx>
        <c:axId val="110241280"/>
        <c:scaling>
          <c:orientation val="minMax"/>
        </c:scaling>
        <c:delete val="0"/>
        <c:axPos val="l"/>
        <c:majorGridlines/>
        <c:numFmt formatCode="0.00" sourceLinked="1"/>
        <c:majorTickMark val="out"/>
        <c:minorTickMark val="none"/>
        <c:tickLblPos val="nextTo"/>
        <c:crossAx val="110239744"/>
        <c:crosses val="autoZero"/>
        <c:crossBetween val="between"/>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210629921259836E-2"/>
          <c:y val="5.1400554097404488E-2"/>
          <c:w val="0.69150229392057705"/>
          <c:h val="0.78435413920592567"/>
        </c:manualLayout>
      </c:layout>
      <c:barChart>
        <c:barDir val="col"/>
        <c:grouping val="clustered"/>
        <c:varyColors val="0"/>
        <c:ser>
          <c:idx val="0"/>
          <c:order val="0"/>
          <c:tx>
            <c:v>Mai</c:v>
          </c:tx>
          <c:invertIfNegative val="0"/>
          <c:cat>
            <c:strRef>
              <c:f>Grafici!$A$250:$A$253</c:f>
              <c:strCache>
                <c:ptCount val="4"/>
                <c:pt idx="0">
                  <c:v>Familiari</c:v>
                </c:pt>
                <c:pt idx="1">
                  <c:v>Amici</c:v>
                </c:pt>
                <c:pt idx="2">
                  <c:v>Badanti a pagamento</c:v>
                </c:pt>
                <c:pt idx="3">
                  <c:v>Altro</c:v>
                </c:pt>
              </c:strCache>
            </c:strRef>
          </c:cat>
          <c:val>
            <c:numRef>
              <c:f>Grafici!$B$250:$B$252</c:f>
              <c:numCache>
                <c:formatCode>General</c:formatCode>
                <c:ptCount val="3"/>
                <c:pt idx="0">
                  <c:v>16</c:v>
                </c:pt>
                <c:pt idx="1">
                  <c:v>36</c:v>
                </c:pt>
                <c:pt idx="2">
                  <c:v>47</c:v>
                </c:pt>
              </c:numCache>
            </c:numRef>
          </c:val>
        </c:ser>
        <c:ser>
          <c:idx val="1"/>
          <c:order val="1"/>
          <c:tx>
            <c:v>Raramente</c:v>
          </c:tx>
          <c:invertIfNegative val="0"/>
          <c:cat>
            <c:strRef>
              <c:f>Grafici!$A$250:$A$253</c:f>
              <c:strCache>
                <c:ptCount val="4"/>
                <c:pt idx="0">
                  <c:v>Familiari</c:v>
                </c:pt>
                <c:pt idx="1">
                  <c:v>Amici</c:v>
                </c:pt>
                <c:pt idx="2">
                  <c:v>Badanti a pagamento</c:v>
                </c:pt>
                <c:pt idx="3">
                  <c:v>Altro</c:v>
                </c:pt>
              </c:strCache>
            </c:strRef>
          </c:cat>
          <c:val>
            <c:numRef>
              <c:f>Grafici!$D$250:$D$252</c:f>
              <c:numCache>
                <c:formatCode>General</c:formatCode>
                <c:ptCount val="3"/>
                <c:pt idx="0">
                  <c:v>0</c:v>
                </c:pt>
                <c:pt idx="1">
                  <c:v>2</c:v>
                </c:pt>
                <c:pt idx="2">
                  <c:v>1</c:v>
                </c:pt>
              </c:numCache>
            </c:numRef>
          </c:val>
        </c:ser>
        <c:ser>
          <c:idx val="2"/>
          <c:order val="2"/>
          <c:tx>
            <c:v>Qualche volta</c:v>
          </c:tx>
          <c:invertIfNegative val="0"/>
          <c:cat>
            <c:strRef>
              <c:f>Grafici!$A$250:$A$253</c:f>
              <c:strCache>
                <c:ptCount val="4"/>
                <c:pt idx="0">
                  <c:v>Familiari</c:v>
                </c:pt>
                <c:pt idx="1">
                  <c:v>Amici</c:v>
                </c:pt>
                <c:pt idx="2">
                  <c:v>Badanti a pagamento</c:v>
                </c:pt>
                <c:pt idx="3">
                  <c:v>Altro</c:v>
                </c:pt>
              </c:strCache>
            </c:strRef>
          </c:cat>
          <c:val>
            <c:numRef>
              <c:f>Grafici!$F$250:$F$252</c:f>
              <c:numCache>
                <c:formatCode>General</c:formatCode>
                <c:ptCount val="3"/>
                <c:pt idx="0">
                  <c:v>13</c:v>
                </c:pt>
                <c:pt idx="1">
                  <c:v>10</c:v>
                </c:pt>
                <c:pt idx="2">
                  <c:v>0</c:v>
                </c:pt>
              </c:numCache>
            </c:numRef>
          </c:val>
        </c:ser>
        <c:ser>
          <c:idx val="3"/>
          <c:order val="3"/>
          <c:tx>
            <c:v>Spesso</c:v>
          </c:tx>
          <c:invertIfNegative val="0"/>
          <c:cat>
            <c:strRef>
              <c:f>Grafici!$A$250:$A$253</c:f>
              <c:strCache>
                <c:ptCount val="4"/>
                <c:pt idx="0">
                  <c:v>Familiari</c:v>
                </c:pt>
                <c:pt idx="1">
                  <c:v>Amici</c:v>
                </c:pt>
                <c:pt idx="2">
                  <c:v>Badanti a pagamento</c:v>
                </c:pt>
                <c:pt idx="3">
                  <c:v>Altro</c:v>
                </c:pt>
              </c:strCache>
            </c:strRef>
          </c:cat>
          <c:val>
            <c:numRef>
              <c:f>Grafici!$H$250:$H$252</c:f>
              <c:numCache>
                <c:formatCode>General</c:formatCode>
                <c:ptCount val="3"/>
                <c:pt idx="0">
                  <c:v>49</c:v>
                </c:pt>
                <c:pt idx="1">
                  <c:v>2</c:v>
                </c:pt>
                <c:pt idx="2">
                  <c:v>1</c:v>
                </c:pt>
              </c:numCache>
            </c:numRef>
          </c:val>
        </c:ser>
        <c:ser>
          <c:idx val="4"/>
          <c:order val="4"/>
          <c:tx>
            <c:v>Altro</c:v>
          </c:tx>
          <c:invertIfNegative val="0"/>
          <c:cat>
            <c:strRef>
              <c:f>Grafici!$A$250:$A$253</c:f>
              <c:strCache>
                <c:ptCount val="4"/>
                <c:pt idx="0">
                  <c:v>Familiari</c:v>
                </c:pt>
                <c:pt idx="1">
                  <c:v>Amici</c:v>
                </c:pt>
                <c:pt idx="2">
                  <c:v>Badanti a pagamento</c:v>
                </c:pt>
                <c:pt idx="3">
                  <c:v>Altro</c:v>
                </c:pt>
              </c:strCache>
            </c:strRef>
          </c:cat>
          <c:val>
            <c:numRef>
              <c:f>Grafici!$J$250:$J$253</c:f>
              <c:numCache>
                <c:formatCode>General</c:formatCode>
                <c:ptCount val="4"/>
                <c:pt idx="3">
                  <c:v>2</c:v>
                </c:pt>
              </c:numCache>
            </c:numRef>
          </c:val>
        </c:ser>
        <c:dLbls>
          <c:showLegendKey val="0"/>
          <c:showVal val="0"/>
          <c:showCatName val="0"/>
          <c:showSerName val="0"/>
          <c:showPercent val="0"/>
          <c:showBubbleSize val="0"/>
        </c:dLbls>
        <c:gapWidth val="150"/>
        <c:axId val="110280064"/>
        <c:axId val="110290048"/>
      </c:barChart>
      <c:catAx>
        <c:axId val="110280064"/>
        <c:scaling>
          <c:orientation val="minMax"/>
        </c:scaling>
        <c:delete val="0"/>
        <c:axPos val="b"/>
        <c:numFmt formatCode="General" sourceLinked="1"/>
        <c:majorTickMark val="out"/>
        <c:minorTickMark val="none"/>
        <c:tickLblPos val="nextTo"/>
        <c:crossAx val="110290048"/>
        <c:crosses val="autoZero"/>
        <c:auto val="1"/>
        <c:lblAlgn val="ctr"/>
        <c:lblOffset val="100"/>
        <c:noMultiLvlLbl val="0"/>
      </c:catAx>
      <c:valAx>
        <c:axId val="110290048"/>
        <c:scaling>
          <c:orientation val="minMax"/>
        </c:scaling>
        <c:delete val="0"/>
        <c:axPos val="l"/>
        <c:numFmt formatCode="General" sourceLinked="1"/>
        <c:majorTickMark val="out"/>
        <c:minorTickMark val="none"/>
        <c:tickLblPos val="nextTo"/>
        <c:crossAx val="110280064"/>
        <c:crosses val="autoZero"/>
        <c:crossBetween val="between"/>
      </c:valAx>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54214056576261"/>
          <c:y val="5.5555583003098215E-2"/>
          <c:w val="0.53888888888888886"/>
          <c:h val="0.89814814814814814"/>
        </c:manualLayout>
      </c:layout>
      <c:pieChart>
        <c:varyColors val="1"/>
        <c:ser>
          <c:idx val="0"/>
          <c:order val="0"/>
          <c:explosion val="25"/>
          <c:cat>
            <c:strRef>
              <c:f>Grafici!$A$278:$A$282</c:f>
              <c:strCache>
                <c:ptCount val="5"/>
                <c:pt idx="0">
                  <c:v>Per niente</c:v>
                </c:pt>
                <c:pt idx="1">
                  <c:v>Poco </c:v>
                </c:pt>
                <c:pt idx="2">
                  <c:v>Abbastanza</c:v>
                </c:pt>
                <c:pt idx="3">
                  <c:v>Molto</c:v>
                </c:pt>
                <c:pt idx="4">
                  <c:v>Non risponde</c:v>
                </c:pt>
              </c:strCache>
            </c:strRef>
          </c:cat>
          <c:val>
            <c:numRef>
              <c:f>Grafici!$C$278:$C$282</c:f>
              <c:numCache>
                <c:formatCode>0.00</c:formatCode>
                <c:ptCount val="5"/>
                <c:pt idx="0">
                  <c:v>6.666666666666667</c:v>
                </c:pt>
                <c:pt idx="1">
                  <c:v>13.333333333333334</c:v>
                </c:pt>
                <c:pt idx="2">
                  <c:v>38.888888888888886</c:v>
                </c:pt>
                <c:pt idx="3">
                  <c:v>5.5555555555555554</c:v>
                </c:pt>
                <c:pt idx="4">
                  <c:v>35.555555555555557</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it-IT"/>
        </a:p>
      </c:txPr>
    </c:legend>
    <c:plotVisOnly val="1"/>
    <c:dispBlanksAs val="gap"/>
    <c:showDLblsOverMax val="0"/>
  </c:chart>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explosion val="25"/>
          <c:cat>
            <c:strRef>
              <c:f>Grafici!$A$298:$A$301</c:f>
              <c:strCache>
                <c:ptCount val="4"/>
                <c:pt idx="0">
                  <c:v>Ogni due giorni</c:v>
                </c:pt>
                <c:pt idx="1">
                  <c:v>Una volta al giorno</c:v>
                </c:pt>
                <c:pt idx="2">
                  <c:v>Piu volte al giorno</c:v>
                </c:pt>
                <c:pt idx="3">
                  <c:v>Altro</c:v>
                </c:pt>
              </c:strCache>
            </c:strRef>
          </c:cat>
          <c:val>
            <c:numRef>
              <c:f>Grafici!$C$298:$C$301</c:f>
              <c:numCache>
                <c:formatCode>0.00</c:formatCode>
                <c:ptCount val="4"/>
                <c:pt idx="0">
                  <c:v>5.5555555555555554</c:v>
                </c:pt>
                <c:pt idx="1">
                  <c:v>81.111111111111114</c:v>
                </c:pt>
                <c:pt idx="2">
                  <c:v>5.5555555555555554</c:v>
                </c:pt>
                <c:pt idx="3">
                  <c:v>4.4444444444444446</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it-IT"/>
        </a:p>
      </c:txPr>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988407699037624E-2"/>
          <c:y val="5.1400554097404488E-2"/>
          <c:w val="0.80102668416447942"/>
          <c:h val="0.60660032079323423"/>
        </c:manualLayout>
      </c:layout>
      <c:barChart>
        <c:barDir val="col"/>
        <c:grouping val="clustered"/>
        <c:varyColors val="0"/>
        <c:ser>
          <c:idx val="0"/>
          <c:order val="0"/>
          <c:tx>
            <c:v>Si</c:v>
          </c:tx>
          <c:invertIfNegative val="0"/>
          <c:cat>
            <c:strRef>
              <c:f>Grafici!$A$314:$A$317</c:f>
              <c:strCache>
                <c:ptCount val="4"/>
                <c:pt idx="0">
                  <c:v>Dover acquistare un farmaco perchè non disponibile in ospedale</c:v>
                </c:pt>
                <c:pt idx="1">
                  <c:v>Dover acquistare materiale sanitario perchè non disponibile in ospedale</c:v>
                </c:pt>
                <c:pt idx="2">
                  <c:v>Non ricevere la terapia al momento stabilito</c:v>
                </c:pt>
                <c:pt idx="3">
                  <c:v>Ricevere una prestazione medica e/o infermieristica sbagliata?</c:v>
                </c:pt>
              </c:strCache>
            </c:strRef>
          </c:cat>
          <c:val>
            <c:numRef>
              <c:f>Grafici!$B$314:$B$317</c:f>
              <c:numCache>
                <c:formatCode>General</c:formatCode>
                <c:ptCount val="4"/>
                <c:pt idx="0">
                  <c:v>18</c:v>
                </c:pt>
                <c:pt idx="1">
                  <c:v>2</c:v>
                </c:pt>
                <c:pt idx="2">
                  <c:v>7</c:v>
                </c:pt>
                <c:pt idx="3">
                  <c:v>2</c:v>
                </c:pt>
              </c:numCache>
            </c:numRef>
          </c:val>
        </c:ser>
        <c:ser>
          <c:idx val="1"/>
          <c:order val="1"/>
          <c:tx>
            <c:v>No</c:v>
          </c:tx>
          <c:invertIfNegative val="0"/>
          <c:cat>
            <c:strRef>
              <c:f>Grafici!$A$314:$A$317</c:f>
              <c:strCache>
                <c:ptCount val="4"/>
                <c:pt idx="0">
                  <c:v>Dover acquistare un farmaco perchè non disponibile in ospedale</c:v>
                </c:pt>
                <c:pt idx="1">
                  <c:v>Dover acquistare materiale sanitario perchè non disponibile in ospedale</c:v>
                </c:pt>
                <c:pt idx="2">
                  <c:v>Non ricevere la terapia al momento stabilito</c:v>
                </c:pt>
                <c:pt idx="3">
                  <c:v>Ricevere una prestazione medica e/o infermieristica sbagliata?</c:v>
                </c:pt>
              </c:strCache>
            </c:strRef>
          </c:cat>
          <c:val>
            <c:numRef>
              <c:f>Grafici!$D$314:$D$317</c:f>
              <c:numCache>
                <c:formatCode>General</c:formatCode>
                <c:ptCount val="4"/>
                <c:pt idx="0">
                  <c:v>66</c:v>
                </c:pt>
                <c:pt idx="1">
                  <c:v>66</c:v>
                </c:pt>
                <c:pt idx="2">
                  <c:v>59</c:v>
                </c:pt>
                <c:pt idx="3">
                  <c:v>54</c:v>
                </c:pt>
              </c:numCache>
            </c:numRef>
          </c:val>
        </c:ser>
        <c:dLbls>
          <c:showLegendKey val="0"/>
          <c:showVal val="0"/>
          <c:showCatName val="0"/>
          <c:showSerName val="0"/>
          <c:showPercent val="0"/>
          <c:showBubbleSize val="0"/>
        </c:dLbls>
        <c:gapWidth val="150"/>
        <c:axId val="110364928"/>
        <c:axId val="110374912"/>
      </c:barChart>
      <c:catAx>
        <c:axId val="110364928"/>
        <c:scaling>
          <c:orientation val="minMax"/>
        </c:scaling>
        <c:delete val="0"/>
        <c:axPos val="b"/>
        <c:majorTickMark val="out"/>
        <c:minorTickMark val="none"/>
        <c:tickLblPos val="nextTo"/>
        <c:crossAx val="110374912"/>
        <c:crosses val="autoZero"/>
        <c:auto val="1"/>
        <c:lblAlgn val="ctr"/>
        <c:lblOffset val="100"/>
        <c:noMultiLvlLbl val="0"/>
      </c:catAx>
      <c:valAx>
        <c:axId val="110374912"/>
        <c:scaling>
          <c:orientation val="minMax"/>
        </c:scaling>
        <c:delete val="0"/>
        <c:axPos val="l"/>
        <c:numFmt formatCode="General" sourceLinked="1"/>
        <c:majorTickMark val="out"/>
        <c:minorTickMark val="none"/>
        <c:tickLblPos val="nextTo"/>
        <c:crossAx val="1103649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Si</c:v>
          </c:tx>
          <c:invertIfNegative val="0"/>
          <c:cat>
            <c:strRef>
              <c:f>Grafici!$A$342:$A$344</c:f>
              <c:strCache>
                <c:ptCount val="3"/>
                <c:pt idx="0">
                  <c:v>Litigi tra operatori</c:v>
                </c:pt>
                <c:pt idx="1">
                  <c:v>Pazienti che hanno chiamato (con campanello o altro) e atteso per più di 5 minuti la risposta del personale</c:v>
                </c:pt>
                <c:pt idx="2">
                  <c:v>Pazienti che hanno atteso un intervento di emergenza per più di 5 minuti</c:v>
                </c:pt>
              </c:strCache>
            </c:strRef>
          </c:cat>
          <c:val>
            <c:numRef>
              <c:f>Grafici!$D$342:$D$344</c:f>
              <c:numCache>
                <c:formatCode>General</c:formatCode>
                <c:ptCount val="3"/>
                <c:pt idx="0">
                  <c:v>0</c:v>
                </c:pt>
                <c:pt idx="1">
                  <c:v>21</c:v>
                </c:pt>
                <c:pt idx="2">
                  <c:v>10</c:v>
                </c:pt>
              </c:numCache>
            </c:numRef>
          </c:val>
        </c:ser>
        <c:ser>
          <c:idx val="1"/>
          <c:order val="1"/>
          <c:tx>
            <c:v>No</c:v>
          </c:tx>
          <c:invertIfNegative val="0"/>
          <c:cat>
            <c:strRef>
              <c:f>Grafici!$A$342:$A$344</c:f>
              <c:strCache>
                <c:ptCount val="3"/>
                <c:pt idx="0">
                  <c:v>Litigi tra operatori</c:v>
                </c:pt>
                <c:pt idx="1">
                  <c:v>Pazienti che hanno chiamato (con campanello o altro) e atteso per più di 5 minuti la risposta del personale</c:v>
                </c:pt>
                <c:pt idx="2">
                  <c:v>Pazienti che hanno atteso un intervento di emergenza per più di 5 minuti</c:v>
                </c:pt>
              </c:strCache>
            </c:strRef>
          </c:cat>
          <c:val>
            <c:numRef>
              <c:f>Grafici!$F$342:$F$344</c:f>
              <c:numCache>
                <c:formatCode>General</c:formatCode>
                <c:ptCount val="3"/>
                <c:pt idx="0">
                  <c:v>82</c:v>
                </c:pt>
                <c:pt idx="1">
                  <c:v>53</c:v>
                </c:pt>
                <c:pt idx="2">
                  <c:v>54</c:v>
                </c:pt>
              </c:numCache>
            </c:numRef>
          </c:val>
        </c:ser>
        <c:dLbls>
          <c:showLegendKey val="0"/>
          <c:showVal val="0"/>
          <c:showCatName val="0"/>
          <c:showSerName val="0"/>
          <c:showPercent val="0"/>
          <c:showBubbleSize val="0"/>
        </c:dLbls>
        <c:gapWidth val="150"/>
        <c:axId val="110412160"/>
        <c:axId val="110413696"/>
      </c:barChart>
      <c:catAx>
        <c:axId val="110412160"/>
        <c:scaling>
          <c:orientation val="minMax"/>
        </c:scaling>
        <c:delete val="0"/>
        <c:axPos val="b"/>
        <c:majorTickMark val="out"/>
        <c:minorTickMark val="none"/>
        <c:tickLblPos val="nextTo"/>
        <c:crossAx val="110413696"/>
        <c:crosses val="autoZero"/>
        <c:auto val="1"/>
        <c:lblAlgn val="ctr"/>
        <c:lblOffset val="100"/>
        <c:noMultiLvlLbl val="0"/>
      </c:catAx>
      <c:valAx>
        <c:axId val="110413696"/>
        <c:scaling>
          <c:orientation val="minMax"/>
        </c:scaling>
        <c:delete val="0"/>
        <c:axPos val="l"/>
        <c:numFmt formatCode="General" sourceLinked="1"/>
        <c:majorTickMark val="out"/>
        <c:minorTickMark val="none"/>
        <c:tickLblPos val="nextTo"/>
        <c:crossAx val="110412160"/>
        <c:crosses val="autoZero"/>
        <c:crossBetween val="between"/>
      </c:valAx>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Insufficiente</c:v>
          </c:tx>
          <c:invertIfNegative val="0"/>
          <c:cat>
            <c:strRef>
              <c:f>Grafici!$A$368:$A$377</c:f>
              <c:strCache>
                <c:ptCount val="10"/>
                <c:pt idx="0">
                  <c:v>Lo spazio a disposizione</c:v>
                </c:pt>
                <c:pt idx="1">
                  <c:v>La pulizia del locale di ricovero</c:v>
                </c:pt>
                <c:pt idx="2">
                  <c:v>Il livello di pulizia dei servizi igienici</c:v>
                </c:pt>
                <c:pt idx="3">
                  <c:v>Gli orari della giornata (sveglia, pasti, ecc)</c:v>
                </c:pt>
                <c:pt idx="4">
                  <c:v>La qualità del cibo</c:v>
                </c:pt>
                <c:pt idx="5">
                  <c:v>La quantità del cibo</c:v>
                </c:pt>
                <c:pt idx="6">
                  <c:v>L'accesso dei parenti</c:v>
                </c:pt>
                <c:pt idx="7">
                  <c:v>La tranquillità del locale di ricovero</c:v>
                </c:pt>
                <c:pt idx="8">
                  <c:v> La tutela della riservatezza (privacy)</c:v>
                </c:pt>
                <c:pt idx="9">
                  <c:v>Lo stato di manutenzione dei locali di ricovero</c:v>
                </c:pt>
              </c:strCache>
            </c:strRef>
          </c:cat>
          <c:val>
            <c:numRef>
              <c:f>Grafici!$B$368:$B$377</c:f>
              <c:numCache>
                <c:formatCode>General</c:formatCode>
                <c:ptCount val="10"/>
                <c:pt idx="0">
                  <c:v>3</c:v>
                </c:pt>
                <c:pt idx="1">
                  <c:v>2</c:v>
                </c:pt>
                <c:pt idx="2">
                  <c:v>0</c:v>
                </c:pt>
                <c:pt idx="3">
                  <c:v>1</c:v>
                </c:pt>
                <c:pt idx="4">
                  <c:v>16</c:v>
                </c:pt>
                <c:pt idx="5">
                  <c:v>8</c:v>
                </c:pt>
                <c:pt idx="6">
                  <c:v>10</c:v>
                </c:pt>
                <c:pt idx="7">
                  <c:v>1</c:v>
                </c:pt>
                <c:pt idx="8">
                  <c:v>1</c:v>
                </c:pt>
                <c:pt idx="9">
                  <c:v>4</c:v>
                </c:pt>
              </c:numCache>
            </c:numRef>
          </c:val>
        </c:ser>
        <c:ser>
          <c:idx val="1"/>
          <c:order val="1"/>
          <c:tx>
            <c:v>Sufficiente</c:v>
          </c:tx>
          <c:invertIfNegative val="0"/>
          <c:cat>
            <c:strRef>
              <c:f>Grafici!$A$368:$A$377</c:f>
              <c:strCache>
                <c:ptCount val="10"/>
                <c:pt idx="0">
                  <c:v>Lo spazio a disposizione</c:v>
                </c:pt>
                <c:pt idx="1">
                  <c:v>La pulizia del locale di ricovero</c:v>
                </c:pt>
                <c:pt idx="2">
                  <c:v>Il livello di pulizia dei servizi igienici</c:v>
                </c:pt>
                <c:pt idx="3">
                  <c:v>Gli orari della giornata (sveglia, pasti, ecc)</c:v>
                </c:pt>
                <c:pt idx="4">
                  <c:v>La qualità del cibo</c:v>
                </c:pt>
                <c:pt idx="5">
                  <c:v>La quantità del cibo</c:v>
                </c:pt>
                <c:pt idx="6">
                  <c:v>L'accesso dei parenti</c:v>
                </c:pt>
                <c:pt idx="7">
                  <c:v>La tranquillità del locale di ricovero</c:v>
                </c:pt>
                <c:pt idx="8">
                  <c:v> La tutela della riservatezza (privacy)</c:v>
                </c:pt>
                <c:pt idx="9">
                  <c:v>Lo stato di manutenzione dei locali di ricovero</c:v>
                </c:pt>
              </c:strCache>
            </c:strRef>
          </c:cat>
          <c:val>
            <c:numRef>
              <c:f>Grafici!$D$368:$D$377</c:f>
              <c:numCache>
                <c:formatCode>General</c:formatCode>
                <c:ptCount val="10"/>
                <c:pt idx="0">
                  <c:v>24</c:v>
                </c:pt>
                <c:pt idx="1">
                  <c:v>8</c:v>
                </c:pt>
                <c:pt idx="2">
                  <c:v>9</c:v>
                </c:pt>
                <c:pt idx="3">
                  <c:v>9</c:v>
                </c:pt>
                <c:pt idx="4">
                  <c:v>16</c:v>
                </c:pt>
                <c:pt idx="5">
                  <c:v>15</c:v>
                </c:pt>
                <c:pt idx="6">
                  <c:v>11</c:v>
                </c:pt>
                <c:pt idx="7">
                  <c:v>11</c:v>
                </c:pt>
                <c:pt idx="8">
                  <c:v>6</c:v>
                </c:pt>
                <c:pt idx="9">
                  <c:v>13</c:v>
                </c:pt>
              </c:numCache>
            </c:numRef>
          </c:val>
        </c:ser>
        <c:ser>
          <c:idx val="2"/>
          <c:order val="2"/>
          <c:tx>
            <c:v>Buono</c:v>
          </c:tx>
          <c:invertIfNegative val="0"/>
          <c:cat>
            <c:strRef>
              <c:f>Grafici!$A$368:$A$377</c:f>
              <c:strCache>
                <c:ptCount val="10"/>
                <c:pt idx="0">
                  <c:v>Lo spazio a disposizione</c:v>
                </c:pt>
                <c:pt idx="1">
                  <c:v>La pulizia del locale di ricovero</c:v>
                </c:pt>
                <c:pt idx="2">
                  <c:v>Il livello di pulizia dei servizi igienici</c:v>
                </c:pt>
                <c:pt idx="3">
                  <c:v>Gli orari della giornata (sveglia, pasti, ecc)</c:v>
                </c:pt>
                <c:pt idx="4">
                  <c:v>La qualità del cibo</c:v>
                </c:pt>
                <c:pt idx="5">
                  <c:v>La quantità del cibo</c:v>
                </c:pt>
                <c:pt idx="6">
                  <c:v>L'accesso dei parenti</c:v>
                </c:pt>
                <c:pt idx="7">
                  <c:v>La tranquillità del locale di ricovero</c:v>
                </c:pt>
                <c:pt idx="8">
                  <c:v> La tutela della riservatezza (privacy)</c:v>
                </c:pt>
                <c:pt idx="9">
                  <c:v>Lo stato di manutenzione dei locali di ricovero</c:v>
                </c:pt>
              </c:strCache>
            </c:strRef>
          </c:cat>
          <c:val>
            <c:numRef>
              <c:f>Grafici!$F$368:$F$377</c:f>
              <c:numCache>
                <c:formatCode>General</c:formatCode>
                <c:ptCount val="10"/>
                <c:pt idx="0">
                  <c:v>43</c:v>
                </c:pt>
                <c:pt idx="1">
                  <c:v>50</c:v>
                </c:pt>
                <c:pt idx="2">
                  <c:v>49</c:v>
                </c:pt>
                <c:pt idx="3">
                  <c:v>46</c:v>
                </c:pt>
                <c:pt idx="4">
                  <c:v>41</c:v>
                </c:pt>
                <c:pt idx="5">
                  <c:v>43</c:v>
                </c:pt>
                <c:pt idx="6">
                  <c:v>33</c:v>
                </c:pt>
                <c:pt idx="7">
                  <c:v>34</c:v>
                </c:pt>
                <c:pt idx="8">
                  <c:v>33</c:v>
                </c:pt>
                <c:pt idx="9">
                  <c:v>29</c:v>
                </c:pt>
              </c:numCache>
            </c:numRef>
          </c:val>
        </c:ser>
        <c:ser>
          <c:idx val="3"/>
          <c:order val="3"/>
          <c:tx>
            <c:v>Ottimo</c:v>
          </c:tx>
          <c:invertIfNegative val="0"/>
          <c:cat>
            <c:strRef>
              <c:f>Grafici!$A$368:$A$377</c:f>
              <c:strCache>
                <c:ptCount val="10"/>
                <c:pt idx="0">
                  <c:v>Lo spazio a disposizione</c:v>
                </c:pt>
                <c:pt idx="1">
                  <c:v>La pulizia del locale di ricovero</c:v>
                </c:pt>
                <c:pt idx="2">
                  <c:v>Il livello di pulizia dei servizi igienici</c:v>
                </c:pt>
                <c:pt idx="3">
                  <c:v>Gli orari della giornata (sveglia, pasti, ecc)</c:v>
                </c:pt>
                <c:pt idx="4">
                  <c:v>La qualità del cibo</c:v>
                </c:pt>
                <c:pt idx="5">
                  <c:v>La quantità del cibo</c:v>
                </c:pt>
                <c:pt idx="6">
                  <c:v>L'accesso dei parenti</c:v>
                </c:pt>
                <c:pt idx="7">
                  <c:v>La tranquillità del locale di ricovero</c:v>
                </c:pt>
                <c:pt idx="8">
                  <c:v> La tutela della riservatezza (privacy)</c:v>
                </c:pt>
                <c:pt idx="9">
                  <c:v>Lo stato di manutenzione dei locali di ricovero</c:v>
                </c:pt>
              </c:strCache>
            </c:strRef>
          </c:cat>
          <c:val>
            <c:numRef>
              <c:f>Grafici!$H$368:$H$377</c:f>
              <c:numCache>
                <c:formatCode>General</c:formatCode>
                <c:ptCount val="10"/>
                <c:pt idx="0">
                  <c:v>15</c:v>
                </c:pt>
                <c:pt idx="1">
                  <c:v>24</c:v>
                </c:pt>
                <c:pt idx="2">
                  <c:v>26</c:v>
                </c:pt>
                <c:pt idx="3">
                  <c:v>22</c:v>
                </c:pt>
                <c:pt idx="4">
                  <c:v>9</c:v>
                </c:pt>
                <c:pt idx="5">
                  <c:v>14</c:v>
                </c:pt>
                <c:pt idx="6">
                  <c:v>18</c:v>
                </c:pt>
                <c:pt idx="7">
                  <c:v>27</c:v>
                </c:pt>
                <c:pt idx="8">
                  <c:v>31</c:v>
                </c:pt>
                <c:pt idx="9">
                  <c:v>17</c:v>
                </c:pt>
              </c:numCache>
            </c:numRef>
          </c:val>
        </c:ser>
        <c:dLbls>
          <c:showLegendKey val="0"/>
          <c:showVal val="0"/>
          <c:showCatName val="0"/>
          <c:showSerName val="0"/>
          <c:showPercent val="0"/>
          <c:showBubbleSize val="0"/>
        </c:dLbls>
        <c:gapWidth val="150"/>
        <c:axId val="110505984"/>
        <c:axId val="110507520"/>
      </c:barChart>
      <c:catAx>
        <c:axId val="110505984"/>
        <c:scaling>
          <c:orientation val="minMax"/>
        </c:scaling>
        <c:delete val="0"/>
        <c:axPos val="b"/>
        <c:majorTickMark val="out"/>
        <c:minorTickMark val="none"/>
        <c:tickLblPos val="nextTo"/>
        <c:crossAx val="110507520"/>
        <c:crosses val="autoZero"/>
        <c:auto val="1"/>
        <c:lblAlgn val="ctr"/>
        <c:lblOffset val="100"/>
        <c:noMultiLvlLbl val="0"/>
      </c:catAx>
      <c:valAx>
        <c:axId val="110507520"/>
        <c:scaling>
          <c:orientation val="minMax"/>
        </c:scaling>
        <c:delete val="0"/>
        <c:axPos val="l"/>
        <c:numFmt formatCode="General" sourceLinked="1"/>
        <c:majorTickMark val="out"/>
        <c:minorTickMark val="none"/>
        <c:tickLblPos val="nextTo"/>
        <c:crossAx val="1105059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Grafici!$A$96:$A$97</c:f>
              <c:strCache>
                <c:ptCount val="2"/>
                <c:pt idx="0">
                  <c:v>Programmato</c:v>
                </c:pt>
                <c:pt idx="1">
                  <c:v>D'urgenza</c:v>
                </c:pt>
              </c:strCache>
            </c:strRef>
          </c:cat>
          <c:val>
            <c:numRef>
              <c:f>Grafici!$D$96:$D$97</c:f>
              <c:numCache>
                <c:formatCode>0.00</c:formatCode>
                <c:ptCount val="2"/>
                <c:pt idx="0">
                  <c:v>37.777777777777779</c:v>
                </c:pt>
                <c:pt idx="1">
                  <c:v>62.222222222222221</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it-IT"/>
        </a:p>
      </c:txPr>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236890601440776E-2"/>
          <c:y val="4.4387877811034981E-2"/>
          <c:w val="0.79693040304197948"/>
          <c:h val="0.47201557142443401"/>
        </c:manualLayout>
      </c:layout>
      <c:barChart>
        <c:barDir val="col"/>
        <c:grouping val="clustered"/>
        <c:varyColors val="0"/>
        <c:ser>
          <c:idx val="0"/>
          <c:order val="0"/>
          <c:tx>
            <c:v>Insufficiente</c:v>
          </c:tx>
          <c:invertIfNegative val="0"/>
          <c:cat>
            <c:strRef>
              <c:f>Grafici!$A$405:$A$417</c:f>
              <c:strCache>
                <c:ptCount val="13"/>
                <c:pt idx="0">
                  <c:v>La quantità dei medici presenti</c:v>
                </c:pt>
                <c:pt idx="1">
                  <c:v>Il modo in cui i medici trattano i degenti</c:v>
                </c:pt>
                <c:pt idx="2">
                  <c:v>La preparazione dei medici</c:v>
                </c:pt>
                <c:pt idx="3">
                  <c:v>La disponibilità dei medici verso i degenti</c:v>
                </c:pt>
                <c:pt idx="4">
                  <c:v> La quantità degli infermieri presenti</c:v>
                </c:pt>
                <c:pt idx="5">
                  <c:v>La preparazione degli infermieri</c:v>
                </c:pt>
                <c:pt idx="6">
                  <c:v>La disponibilità degli infermieri ad assistere i degenti</c:v>
                </c:pt>
                <c:pt idx="7">
                  <c:v>Il modo in cui il personale ausiliario tratta i degenti</c:v>
                </c:pt>
                <c:pt idx="8">
                  <c:v> Il modo di lavorare degli ausiliari (addetti alle pulizie, ecc)</c:v>
                </c:pt>
                <c:pt idx="9">
                  <c:v>L'identificabilità del personale medico, infermieristico, ecc</c:v>
                </c:pt>
                <c:pt idx="10">
                  <c:v>La dotazione del materiale sanitario</c:v>
                </c:pt>
                <c:pt idx="11">
                  <c:v> Il collegamento con la rete dei trasporti pubblici</c:v>
                </c:pt>
                <c:pt idx="12">
                  <c:v>La possibilità di trovare parcheggio</c:v>
                </c:pt>
              </c:strCache>
            </c:strRef>
          </c:cat>
          <c:val>
            <c:numRef>
              <c:f>Grafici!$B$405:$B$417</c:f>
              <c:numCache>
                <c:formatCode>General</c:formatCode>
                <c:ptCount val="13"/>
                <c:pt idx="0">
                  <c:v>1</c:v>
                </c:pt>
                <c:pt idx="1">
                  <c:v>1</c:v>
                </c:pt>
                <c:pt idx="2">
                  <c:v>1</c:v>
                </c:pt>
                <c:pt idx="3">
                  <c:v>1</c:v>
                </c:pt>
                <c:pt idx="4">
                  <c:v>4</c:v>
                </c:pt>
                <c:pt idx="5">
                  <c:v>0</c:v>
                </c:pt>
                <c:pt idx="6">
                  <c:v>0</c:v>
                </c:pt>
                <c:pt idx="7">
                  <c:v>2</c:v>
                </c:pt>
                <c:pt idx="8">
                  <c:v>1</c:v>
                </c:pt>
                <c:pt idx="9">
                  <c:v>3</c:v>
                </c:pt>
                <c:pt idx="10">
                  <c:v>1</c:v>
                </c:pt>
                <c:pt idx="11">
                  <c:v>0</c:v>
                </c:pt>
                <c:pt idx="12">
                  <c:v>38</c:v>
                </c:pt>
              </c:numCache>
            </c:numRef>
          </c:val>
        </c:ser>
        <c:ser>
          <c:idx val="1"/>
          <c:order val="1"/>
          <c:tx>
            <c:v>Sufficiente</c:v>
          </c:tx>
          <c:invertIfNegative val="0"/>
          <c:cat>
            <c:strRef>
              <c:f>Grafici!$A$405:$A$417</c:f>
              <c:strCache>
                <c:ptCount val="13"/>
                <c:pt idx="0">
                  <c:v>La quantità dei medici presenti</c:v>
                </c:pt>
                <c:pt idx="1">
                  <c:v>Il modo in cui i medici trattano i degenti</c:v>
                </c:pt>
                <c:pt idx="2">
                  <c:v>La preparazione dei medici</c:v>
                </c:pt>
                <c:pt idx="3">
                  <c:v>La disponibilità dei medici verso i degenti</c:v>
                </c:pt>
                <c:pt idx="4">
                  <c:v> La quantità degli infermieri presenti</c:v>
                </c:pt>
                <c:pt idx="5">
                  <c:v>La preparazione degli infermieri</c:v>
                </c:pt>
                <c:pt idx="6">
                  <c:v>La disponibilità degli infermieri ad assistere i degenti</c:v>
                </c:pt>
                <c:pt idx="7">
                  <c:v>Il modo in cui il personale ausiliario tratta i degenti</c:v>
                </c:pt>
                <c:pt idx="8">
                  <c:v> Il modo di lavorare degli ausiliari (addetti alle pulizie, ecc)</c:v>
                </c:pt>
                <c:pt idx="9">
                  <c:v>L'identificabilità del personale medico, infermieristico, ecc</c:v>
                </c:pt>
                <c:pt idx="10">
                  <c:v>La dotazione del materiale sanitario</c:v>
                </c:pt>
                <c:pt idx="11">
                  <c:v> Il collegamento con la rete dei trasporti pubblici</c:v>
                </c:pt>
                <c:pt idx="12">
                  <c:v>La possibilità di trovare parcheggio</c:v>
                </c:pt>
              </c:strCache>
            </c:strRef>
          </c:cat>
          <c:val>
            <c:numRef>
              <c:f>Grafici!$D$405:$D$417</c:f>
              <c:numCache>
                <c:formatCode>General</c:formatCode>
                <c:ptCount val="13"/>
                <c:pt idx="0">
                  <c:v>5</c:v>
                </c:pt>
                <c:pt idx="1">
                  <c:v>0</c:v>
                </c:pt>
                <c:pt idx="2">
                  <c:v>0</c:v>
                </c:pt>
                <c:pt idx="3">
                  <c:v>1</c:v>
                </c:pt>
                <c:pt idx="4">
                  <c:v>7</c:v>
                </c:pt>
                <c:pt idx="5">
                  <c:v>5</c:v>
                </c:pt>
                <c:pt idx="6">
                  <c:v>1</c:v>
                </c:pt>
                <c:pt idx="7">
                  <c:v>2</c:v>
                </c:pt>
                <c:pt idx="8">
                  <c:v>5</c:v>
                </c:pt>
                <c:pt idx="9">
                  <c:v>7</c:v>
                </c:pt>
                <c:pt idx="10">
                  <c:v>6</c:v>
                </c:pt>
                <c:pt idx="11">
                  <c:v>10</c:v>
                </c:pt>
                <c:pt idx="12">
                  <c:v>11</c:v>
                </c:pt>
              </c:numCache>
            </c:numRef>
          </c:val>
        </c:ser>
        <c:ser>
          <c:idx val="2"/>
          <c:order val="2"/>
          <c:tx>
            <c:v>Buono</c:v>
          </c:tx>
          <c:invertIfNegative val="0"/>
          <c:cat>
            <c:strRef>
              <c:f>Grafici!$A$405:$A$417</c:f>
              <c:strCache>
                <c:ptCount val="13"/>
                <c:pt idx="0">
                  <c:v>La quantità dei medici presenti</c:v>
                </c:pt>
                <c:pt idx="1">
                  <c:v>Il modo in cui i medici trattano i degenti</c:v>
                </c:pt>
                <c:pt idx="2">
                  <c:v>La preparazione dei medici</c:v>
                </c:pt>
                <c:pt idx="3">
                  <c:v>La disponibilità dei medici verso i degenti</c:v>
                </c:pt>
                <c:pt idx="4">
                  <c:v> La quantità degli infermieri presenti</c:v>
                </c:pt>
                <c:pt idx="5">
                  <c:v>La preparazione degli infermieri</c:v>
                </c:pt>
                <c:pt idx="6">
                  <c:v>La disponibilità degli infermieri ad assistere i degenti</c:v>
                </c:pt>
                <c:pt idx="7">
                  <c:v>Il modo in cui il personale ausiliario tratta i degenti</c:v>
                </c:pt>
                <c:pt idx="8">
                  <c:v> Il modo di lavorare degli ausiliari (addetti alle pulizie, ecc)</c:v>
                </c:pt>
                <c:pt idx="9">
                  <c:v>L'identificabilità del personale medico, infermieristico, ecc</c:v>
                </c:pt>
                <c:pt idx="10">
                  <c:v>La dotazione del materiale sanitario</c:v>
                </c:pt>
                <c:pt idx="11">
                  <c:v> Il collegamento con la rete dei trasporti pubblici</c:v>
                </c:pt>
                <c:pt idx="12">
                  <c:v>La possibilità di trovare parcheggio</c:v>
                </c:pt>
              </c:strCache>
            </c:strRef>
          </c:cat>
          <c:val>
            <c:numRef>
              <c:f>Grafici!$F$405:$F$417</c:f>
              <c:numCache>
                <c:formatCode>General</c:formatCode>
                <c:ptCount val="13"/>
                <c:pt idx="0">
                  <c:v>47</c:v>
                </c:pt>
                <c:pt idx="1">
                  <c:v>47</c:v>
                </c:pt>
                <c:pt idx="2">
                  <c:v>43</c:v>
                </c:pt>
                <c:pt idx="3">
                  <c:v>40</c:v>
                </c:pt>
                <c:pt idx="4">
                  <c:v>42</c:v>
                </c:pt>
                <c:pt idx="5">
                  <c:v>46</c:v>
                </c:pt>
                <c:pt idx="6">
                  <c:v>45</c:v>
                </c:pt>
                <c:pt idx="7">
                  <c:v>36</c:v>
                </c:pt>
                <c:pt idx="8">
                  <c:v>34</c:v>
                </c:pt>
                <c:pt idx="9">
                  <c:v>20</c:v>
                </c:pt>
                <c:pt idx="10">
                  <c:v>23</c:v>
                </c:pt>
                <c:pt idx="11">
                  <c:v>11</c:v>
                </c:pt>
                <c:pt idx="12">
                  <c:v>7</c:v>
                </c:pt>
              </c:numCache>
            </c:numRef>
          </c:val>
        </c:ser>
        <c:ser>
          <c:idx val="3"/>
          <c:order val="3"/>
          <c:tx>
            <c:v>Ottimo</c:v>
          </c:tx>
          <c:invertIfNegative val="0"/>
          <c:cat>
            <c:strRef>
              <c:f>Grafici!$A$405:$A$417</c:f>
              <c:strCache>
                <c:ptCount val="13"/>
                <c:pt idx="0">
                  <c:v>La quantità dei medici presenti</c:v>
                </c:pt>
                <c:pt idx="1">
                  <c:v>Il modo in cui i medici trattano i degenti</c:v>
                </c:pt>
                <c:pt idx="2">
                  <c:v>La preparazione dei medici</c:v>
                </c:pt>
                <c:pt idx="3">
                  <c:v>La disponibilità dei medici verso i degenti</c:v>
                </c:pt>
                <c:pt idx="4">
                  <c:v> La quantità degli infermieri presenti</c:v>
                </c:pt>
                <c:pt idx="5">
                  <c:v>La preparazione degli infermieri</c:v>
                </c:pt>
                <c:pt idx="6">
                  <c:v>La disponibilità degli infermieri ad assistere i degenti</c:v>
                </c:pt>
                <c:pt idx="7">
                  <c:v>Il modo in cui il personale ausiliario tratta i degenti</c:v>
                </c:pt>
                <c:pt idx="8">
                  <c:v> Il modo di lavorare degli ausiliari (addetti alle pulizie, ecc)</c:v>
                </c:pt>
                <c:pt idx="9">
                  <c:v>L'identificabilità del personale medico, infermieristico, ecc</c:v>
                </c:pt>
                <c:pt idx="10">
                  <c:v>La dotazione del materiale sanitario</c:v>
                </c:pt>
                <c:pt idx="11">
                  <c:v> Il collegamento con la rete dei trasporti pubblici</c:v>
                </c:pt>
                <c:pt idx="12">
                  <c:v>La possibilità di trovare parcheggio</c:v>
                </c:pt>
              </c:strCache>
            </c:strRef>
          </c:cat>
          <c:val>
            <c:numRef>
              <c:f>Grafici!$H$405:$H$417</c:f>
              <c:numCache>
                <c:formatCode>General</c:formatCode>
                <c:ptCount val="13"/>
                <c:pt idx="0">
                  <c:v>29</c:v>
                </c:pt>
                <c:pt idx="1">
                  <c:v>36</c:v>
                </c:pt>
                <c:pt idx="2">
                  <c:v>35</c:v>
                </c:pt>
                <c:pt idx="3">
                  <c:v>34</c:v>
                </c:pt>
                <c:pt idx="4">
                  <c:v>23</c:v>
                </c:pt>
                <c:pt idx="5">
                  <c:v>25</c:v>
                </c:pt>
                <c:pt idx="6">
                  <c:v>25</c:v>
                </c:pt>
                <c:pt idx="7">
                  <c:v>27</c:v>
                </c:pt>
                <c:pt idx="8">
                  <c:v>23</c:v>
                </c:pt>
                <c:pt idx="9">
                  <c:v>21</c:v>
                </c:pt>
                <c:pt idx="10">
                  <c:v>19</c:v>
                </c:pt>
                <c:pt idx="11">
                  <c:v>14</c:v>
                </c:pt>
                <c:pt idx="12">
                  <c:v>4</c:v>
                </c:pt>
              </c:numCache>
            </c:numRef>
          </c:val>
        </c:ser>
        <c:dLbls>
          <c:showLegendKey val="0"/>
          <c:showVal val="0"/>
          <c:showCatName val="0"/>
          <c:showSerName val="0"/>
          <c:showPercent val="0"/>
          <c:showBubbleSize val="0"/>
        </c:dLbls>
        <c:gapWidth val="150"/>
        <c:axId val="110589824"/>
        <c:axId val="110591360"/>
      </c:barChart>
      <c:catAx>
        <c:axId val="110589824"/>
        <c:scaling>
          <c:orientation val="minMax"/>
        </c:scaling>
        <c:delete val="0"/>
        <c:axPos val="b"/>
        <c:majorTickMark val="out"/>
        <c:minorTickMark val="none"/>
        <c:tickLblPos val="nextTo"/>
        <c:crossAx val="110591360"/>
        <c:crosses val="autoZero"/>
        <c:auto val="1"/>
        <c:lblAlgn val="ctr"/>
        <c:lblOffset val="100"/>
        <c:noMultiLvlLbl val="0"/>
      </c:catAx>
      <c:valAx>
        <c:axId val="110591360"/>
        <c:scaling>
          <c:orientation val="minMax"/>
        </c:scaling>
        <c:delete val="0"/>
        <c:axPos val="l"/>
        <c:numFmt formatCode="General" sourceLinked="1"/>
        <c:majorTickMark val="out"/>
        <c:minorTickMark val="none"/>
        <c:tickLblPos val="nextTo"/>
        <c:crossAx val="110589824"/>
        <c:crosses val="autoZero"/>
        <c:crossBetween val="between"/>
      </c:valAx>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70709101498263"/>
          <c:y val="6.0659974670091668E-2"/>
          <c:w val="0.76412270341207345"/>
          <c:h val="0.8326195683872849"/>
        </c:manualLayout>
      </c:layout>
      <c:barChart>
        <c:barDir val="col"/>
        <c:grouping val="clustered"/>
        <c:varyColors val="0"/>
        <c:ser>
          <c:idx val="0"/>
          <c:order val="0"/>
          <c:invertIfNegative val="0"/>
          <c:val>
            <c:numRef>
              <c:f>Grafici!$B$35:$B$42</c:f>
              <c:numCache>
                <c:formatCode>General</c:formatCode>
                <c:ptCount val="8"/>
                <c:pt idx="0">
                  <c:v>2</c:v>
                </c:pt>
                <c:pt idx="1">
                  <c:v>10</c:v>
                </c:pt>
                <c:pt idx="2">
                  <c:v>5</c:v>
                </c:pt>
                <c:pt idx="3">
                  <c:v>4</c:v>
                </c:pt>
                <c:pt idx="4">
                  <c:v>1</c:v>
                </c:pt>
                <c:pt idx="5">
                  <c:v>1</c:v>
                </c:pt>
                <c:pt idx="6">
                  <c:v>10</c:v>
                </c:pt>
                <c:pt idx="7">
                  <c:v>57</c:v>
                </c:pt>
              </c:numCache>
            </c:numRef>
          </c:val>
        </c:ser>
        <c:dLbls>
          <c:showLegendKey val="0"/>
          <c:showVal val="0"/>
          <c:showCatName val="0"/>
          <c:showSerName val="0"/>
          <c:showPercent val="0"/>
          <c:showBubbleSize val="0"/>
        </c:dLbls>
        <c:gapWidth val="150"/>
        <c:axId val="104875904"/>
        <c:axId val="104877440"/>
      </c:barChart>
      <c:catAx>
        <c:axId val="104875904"/>
        <c:scaling>
          <c:orientation val="minMax"/>
        </c:scaling>
        <c:delete val="0"/>
        <c:axPos val="b"/>
        <c:majorTickMark val="out"/>
        <c:minorTickMark val="none"/>
        <c:tickLblPos val="nextTo"/>
        <c:crossAx val="104877440"/>
        <c:crosses val="autoZero"/>
        <c:auto val="1"/>
        <c:lblAlgn val="ctr"/>
        <c:lblOffset val="100"/>
        <c:noMultiLvlLbl val="0"/>
      </c:catAx>
      <c:valAx>
        <c:axId val="104877440"/>
        <c:scaling>
          <c:orientation val="minMax"/>
        </c:scaling>
        <c:delete val="0"/>
        <c:axPos val="l"/>
        <c:majorGridlines/>
        <c:numFmt formatCode="General" sourceLinked="1"/>
        <c:majorTickMark val="out"/>
        <c:minorTickMark val="none"/>
        <c:tickLblPos val="nextTo"/>
        <c:crossAx val="104875904"/>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Grafici!$A$449:$A$451</c:f>
              <c:strCache>
                <c:ptCount val="3"/>
                <c:pt idx="0">
                  <c:v>Si</c:v>
                </c:pt>
                <c:pt idx="1">
                  <c:v>No</c:v>
                </c:pt>
                <c:pt idx="2">
                  <c:v>Non so</c:v>
                </c:pt>
              </c:strCache>
            </c:strRef>
          </c:cat>
          <c:val>
            <c:numRef>
              <c:f>Grafici!$C$449:$C$451</c:f>
              <c:numCache>
                <c:formatCode>0.00</c:formatCode>
                <c:ptCount val="3"/>
                <c:pt idx="0">
                  <c:v>3.3333333333333335</c:v>
                </c:pt>
                <c:pt idx="1">
                  <c:v>71.111111111111114</c:v>
                </c:pt>
                <c:pt idx="2">
                  <c:v>10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it-IT"/>
        </a:p>
      </c:txPr>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Si</c:v>
          </c:tx>
          <c:invertIfNegative val="0"/>
          <c:cat>
            <c:strRef>
              <c:f>Grafici!$A$468:$A$470</c:f>
              <c:strCache>
                <c:ptCount val="3"/>
                <c:pt idx="0">
                  <c:v>Doversi spogliare, per una visita, di fronte ad altri pazienti o persone estranee</c:v>
                </c:pt>
                <c:pt idx="1">
                  <c:v>Essere oggetto di commenti lesivi del suo pudore, da parte di operatori sanitari</c:v>
                </c:pt>
                <c:pt idx="2">
                  <c:v>Dover utilizzare dei servizi igienici privi di un sistema di chiusura dall'interno</c:v>
                </c:pt>
              </c:strCache>
            </c:strRef>
          </c:cat>
          <c:val>
            <c:numRef>
              <c:f>Grafici!$B$468:$B$470</c:f>
              <c:numCache>
                <c:formatCode>General</c:formatCode>
                <c:ptCount val="3"/>
                <c:pt idx="0">
                  <c:v>12</c:v>
                </c:pt>
                <c:pt idx="1">
                  <c:v>0</c:v>
                </c:pt>
                <c:pt idx="2">
                  <c:v>20</c:v>
                </c:pt>
              </c:numCache>
            </c:numRef>
          </c:val>
        </c:ser>
        <c:ser>
          <c:idx val="1"/>
          <c:order val="1"/>
          <c:tx>
            <c:v>No</c:v>
          </c:tx>
          <c:invertIfNegative val="0"/>
          <c:cat>
            <c:strRef>
              <c:f>Grafici!$A$468:$A$470</c:f>
              <c:strCache>
                <c:ptCount val="3"/>
                <c:pt idx="0">
                  <c:v>Doversi spogliare, per una visita, di fronte ad altri pazienti o persone estranee</c:v>
                </c:pt>
                <c:pt idx="1">
                  <c:v>Essere oggetto di commenti lesivi del suo pudore, da parte di operatori sanitari</c:v>
                </c:pt>
                <c:pt idx="2">
                  <c:v>Dover utilizzare dei servizi igienici privi di un sistema di chiusura dall'interno</c:v>
                </c:pt>
              </c:strCache>
            </c:strRef>
          </c:cat>
          <c:val>
            <c:numRef>
              <c:f>Grafici!$D$468:$D$470</c:f>
              <c:numCache>
                <c:formatCode>General</c:formatCode>
                <c:ptCount val="3"/>
                <c:pt idx="0">
                  <c:v>68</c:v>
                </c:pt>
                <c:pt idx="1">
                  <c:v>70</c:v>
                </c:pt>
                <c:pt idx="2">
                  <c:v>50</c:v>
                </c:pt>
              </c:numCache>
            </c:numRef>
          </c:val>
        </c:ser>
        <c:dLbls>
          <c:showLegendKey val="0"/>
          <c:showVal val="0"/>
          <c:showCatName val="0"/>
          <c:showSerName val="0"/>
          <c:showPercent val="0"/>
          <c:showBubbleSize val="0"/>
        </c:dLbls>
        <c:gapWidth val="150"/>
        <c:axId val="110701184"/>
        <c:axId val="110715264"/>
      </c:barChart>
      <c:catAx>
        <c:axId val="110701184"/>
        <c:scaling>
          <c:orientation val="minMax"/>
        </c:scaling>
        <c:delete val="0"/>
        <c:axPos val="b"/>
        <c:majorTickMark val="out"/>
        <c:minorTickMark val="none"/>
        <c:tickLblPos val="nextTo"/>
        <c:crossAx val="110715264"/>
        <c:crosses val="autoZero"/>
        <c:auto val="1"/>
        <c:lblAlgn val="ctr"/>
        <c:lblOffset val="100"/>
        <c:noMultiLvlLbl val="0"/>
      </c:catAx>
      <c:valAx>
        <c:axId val="110715264"/>
        <c:scaling>
          <c:orientation val="minMax"/>
        </c:scaling>
        <c:delete val="0"/>
        <c:axPos val="l"/>
        <c:majorGridlines/>
        <c:numFmt formatCode="General" sourceLinked="1"/>
        <c:majorTickMark val="out"/>
        <c:minorTickMark val="none"/>
        <c:tickLblPos val="nextTo"/>
        <c:crossAx val="1107011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Grafici!$A$492:$A$497</c:f>
              <c:strCache>
                <c:ptCount val="6"/>
                <c:pt idx="0">
                  <c:v>Molto soddisfatto</c:v>
                </c:pt>
                <c:pt idx="1">
                  <c:v>Insoddisfatto</c:v>
                </c:pt>
                <c:pt idx="2">
                  <c:v>Né soddisfatto, né insoddisfatto</c:v>
                </c:pt>
                <c:pt idx="3">
                  <c:v>Soddisfatto</c:v>
                </c:pt>
                <c:pt idx="4">
                  <c:v>Molto insoddisfatto</c:v>
                </c:pt>
                <c:pt idx="5">
                  <c:v>Non saprei</c:v>
                </c:pt>
              </c:strCache>
            </c:strRef>
          </c:cat>
          <c:val>
            <c:numRef>
              <c:f>Grafici!$C$492:$C$497</c:f>
              <c:numCache>
                <c:formatCode>0.00</c:formatCode>
                <c:ptCount val="6"/>
                <c:pt idx="0">
                  <c:v>20</c:v>
                </c:pt>
                <c:pt idx="1">
                  <c:v>1.1111111111111112</c:v>
                </c:pt>
                <c:pt idx="2">
                  <c:v>14.444444444444445</c:v>
                </c:pt>
                <c:pt idx="3">
                  <c:v>57.777777777777779</c:v>
                </c:pt>
                <c:pt idx="4">
                  <c:v>0</c:v>
                </c:pt>
                <c:pt idx="5">
                  <c:v>0</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it-IT"/>
        </a:p>
      </c:txPr>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pieChart>
        <c:varyColors val="1"/>
        <c:ser>
          <c:idx val="0"/>
          <c:order val="0"/>
          <c:tx>
            <c:strRef>
              <c:f>Grafici!$A$23</c:f>
              <c:strCache>
                <c:ptCount val="1"/>
                <c:pt idx="0">
                  <c:v>UNITA' OPERATIVA</c:v>
                </c:pt>
              </c:strCache>
            </c:strRef>
          </c:tx>
          <c:cat>
            <c:strRef>
              <c:f>Grafici!$A$25:$A$26</c:f>
              <c:strCache>
                <c:ptCount val="2"/>
                <c:pt idx="0">
                  <c:v>Chirurgia oncologica</c:v>
                </c:pt>
                <c:pt idx="1">
                  <c:v>Clinica medica</c:v>
                </c:pt>
              </c:strCache>
            </c:strRef>
          </c:cat>
          <c:val>
            <c:numRef>
              <c:f>Grafici!$B$25:$B$26</c:f>
              <c:numCache>
                <c:formatCode>General</c:formatCode>
                <c:ptCount val="2"/>
                <c:pt idx="0">
                  <c:v>46</c:v>
                </c:pt>
                <c:pt idx="1">
                  <c:v>44</c:v>
                </c:pt>
              </c:numCache>
            </c:numRef>
          </c:val>
        </c:ser>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it-IT"/>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72287839020121"/>
          <c:y val="4.9134570338054288E-2"/>
          <c:w val="0.56076377952755907"/>
          <c:h val="0.90173085932389141"/>
        </c:manualLayout>
      </c:layout>
      <c:pieChart>
        <c:varyColors val="1"/>
        <c:ser>
          <c:idx val="0"/>
          <c:order val="0"/>
          <c:explosion val="25"/>
          <c:val>
            <c:numRef>
              <c:f>Grafici!$D$50:$D$66</c:f>
              <c:numCache>
                <c:formatCode>0.00</c:formatCode>
                <c:ptCount val="17"/>
                <c:pt idx="0">
                  <c:v>33.333333333333336</c:v>
                </c:pt>
                <c:pt idx="1">
                  <c:v>18.888888888888889</c:v>
                </c:pt>
                <c:pt idx="2">
                  <c:v>11.111111111111111</c:v>
                </c:pt>
                <c:pt idx="3">
                  <c:v>1.1111111111111112</c:v>
                </c:pt>
                <c:pt idx="4">
                  <c:v>2.2222222222222223</c:v>
                </c:pt>
                <c:pt idx="5">
                  <c:v>7.7777777777777777</c:v>
                </c:pt>
                <c:pt idx="6">
                  <c:v>1.1111111111111112</c:v>
                </c:pt>
                <c:pt idx="7">
                  <c:v>1.1111111111111112</c:v>
                </c:pt>
                <c:pt idx="8">
                  <c:v>1.1111111111111112</c:v>
                </c:pt>
                <c:pt idx="9">
                  <c:v>1.1111111111111112</c:v>
                </c:pt>
                <c:pt idx="10">
                  <c:v>4.4444444444444446</c:v>
                </c:pt>
                <c:pt idx="11">
                  <c:v>1.1111111111111112</c:v>
                </c:pt>
                <c:pt idx="12">
                  <c:v>1.1111111111111112</c:v>
                </c:pt>
                <c:pt idx="13">
                  <c:v>1.1111111111111112</c:v>
                </c:pt>
                <c:pt idx="14">
                  <c:v>1.1111111111111112</c:v>
                </c:pt>
                <c:pt idx="15">
                  <c:v>1.1111111111111112</c:v>
                </c:pt>
                <c:pt idx="16">
                  <c:v>1.1111111111111112</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it-IT"/>
        </a:p>
      </c:txPr>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96563500628408E-2"/>
          <c:y val="9.1571357336250256E-2"/>
          <c:w val="0.85687045015599461"/>
          <c:h val="0.51738240931027313"/>
        </c:manualLayout>
      </c:layout>
      <c:barChart>
        <c:barDir val="col"/>
        <c:grouping val="clustered"/>
        <c:varyColors val="0"/>
        <c:ser>
          <c:idx val="0"/>
          <c:order val="0"/>
          <c:tx>
            <c:v>Num. Risposte</c:v>
          </c:tx>
          <c:invertIfNegative val="0"/>
          <c:val>
            <c:numRef>
              <c:f>Grafici!$B$72:$B$79</c:f>
              <c:numCache>
                <c:formatCode>General</c:formatCode>
                <c:ptCount val="8"/>
                <c:pt idx="0">
                  <c:v>16</c:v>
                </c:pt>
                <c:pt idx="1">
                  <c:v>16</c:v>
                </c:pt>
                <c:pt idx="2">
                  <c:v>10</c:v>
                </c:pt>
                <c:pt idx="3">
                  <c:v>22</c:v>
                </c:pt>
                <c:pt idx="4">
                  <c:v>5</c:v>
                </c:pt>
                <c:pt idx="5">
                  <c:v>13</c:v>
                </c:pt>
                <c:pt idx="6">
                  <c:v>7</c:v>
                </c:pt>
                <c:pt idx="7">
                  <c:v>1</c:v>
                </c:pt>
              </c:numCache>
            </c:numRef>
          </c:val>
        </c:ser>
        <c:ser>
          <c:idx val="1"/>
          <c:order val="1"/>
          <c:tx>
            <c:v>%</c:v>
          </c:tx>
          <c:invertIfNegative val="0"/>
          <c:val>
            <c:numRef>
              <c:f>Grafici!$C$72:$C$79</c:f>
              <c:numCache>
                <c:formatCode>General</c:formatCode>
                <c:ptCount val="8"/>
              </c:numCache>
            </c:numRef>
          </c:val>
        </c:ser>
        <c:ser>
          <c:idx val="2"/>
          <c:order val="2"/>
          <c:tx>
            <c:v>%</c:v>
          </c:tx>
          <c:invertIfNegative val="0"/>
          <c:val>
            <c:numRef>
              <c:f>Grafici!$D$72:$D$79</c:f>
              <c:numCache>
                <c:formatCode>0.00</c:formatCode>
                <c:ptCount val="8"/>
                <c:pt idx="0">
                  <c:v>17.777777777777779</c:v>
                </c:pt>
                <c:pt idx="1">
                  <c:v>17.777777777777779</c:v>
                </c:pt>
                <c:pt idx="2">
                  <c:v>11.111111111111111</c:v>
                </c:pt>
                <c:pt idx="3">
                  <c:v>24.444444444444443</c:v>
                </c:pt>
                <c:pt idx="4">
                  <c:v>5.5555555555555554</c:v>
                </c:pt>
                <c:pt idx="5">
                  <c:v>14.444444444444445</c:v>
                </c:pt>
                <c:pt idx="6">
                  <c:v>7.7777777777777777</c:v>
                </c:pt>
                <c:pt idx="7">
                  <c:v>1.1111111111111112</c:v>
                </c:pt>
              </c:numCache>
            </c:numRef>
          </c:val>
        </c:ser>
        <c:dLbls>
          <c:showLegendKey val="0"/>
          <c:showVal val="0"/>
          <c:showCatName val="0"/>
          <c:showSerName val="0"/>
          <c:showPercent val="0"/>
          <c:showBubbleSize val="0"/>
        </c:dLbls>
        <c:gapWidth val="150"/>
        <c:axId val="107232640"/>
        <c:axId val="107238528"/>
      </c:barChart>
      <c:catAx>
        <c:axId val="107232640"/>
        <c:scaling>
          <c:orientation val="minMax"/>
        </c:scaling>
        <c:delete val="1"/>
        <c:axPos val="b"/>
        <c:majorTickMark val="out"/>
        <c:minorTickMark val="none"/>
        <c:tickLblPos val="nextTo"/>
        <c:crossAx val="107238528"/>
        <c:crosses val="autoZero"/>
        <c:auto val="1"/>
        <c:lblAlgn val="ctr"/>
        <c:lblOffset val="100"/>
        <c:noMultiLvlLbl val="0"/>
      </c:catAx>
      <c:valAx>
        <c:axId val="107238528"/>
        <c:scaling>
          <c:orientation val="minMax"/>
        </c:scaling>
        <c:delete val="0"/>
        <c:axPos val="l"/>
        <c:majorGridlines/>
        <c:numFmt formatCode="General" sourceLinked="1"/>
        <c:majorTickMark val="out"/>
        <c:minorTickMark val="none"/>
        <c:tickLblPos val="nextTo"/>
        <c:crossAx val="107232640"/>
        <c:crosses val="autoZero"/>
        <c:crossBetween val="between"/>
      </c:valAx>
    </c:plotArea>
    <c:legend>
      <c:legendPos val="r"/>
      <c:legendEntry>
        <c:idx val="0"/>
        <c:txPr>
          <a:bodyPr/>
          <a:lstStyle/>
          <a:p>
            <a:pPr>
              <a:defRPr sz="1400"/>
            </a:pPr>
            <a:endParaRPr lang="it-IT"/>
          </a:p>
        </c:txPr>
      </c:legendEntry>
      <c:legendEntry>
        <c:idx val="1"/>
        <c:delete val="1"/>
      </c:legendEntry>
      <c:legendEntry>
        <c:idx val="2"/>
        <c:txPr>
          <a:bodyPr/>
          <a:lstStyle/>
          <a:p>
            <a:pPr>
              <a:defRPr sz="1400"/>
            </a:pPr>
            <a:endParaRPr lang="it-IT"/>
          </a:p>
        </c:txPr>
      </c:legendEntry>
      <c:layout>
        <c:manualLayout>
          <c:xMode val="edge"/>
          <c:yMode val="edge"/>
          <c:x val="0.26361882830683903"/>
          <c:y val="0.84128108619853603"/>
          <c:w val="0.39356547940532705"/>
          <c:h val="0.15871896852973427"/>
        </c:manualLayout>
      </c:layout>
      <c:overlay val="0"/>
    </c:legend>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it-IT"/>
              <a:t>Ritiene</a:t>
            </a:r>
            <a:r>
              <a:rPr lang="it-IT" baseline="0"/>
              <a:t> chiara e completa la segnaletica?</a:t>
            </a:r>
            <a:endParaRPr lang="it-IT"/>
          </a:p>
        </c:rich>
      </c:tx>
      <c:layout>
        <c:manualLayout>
          <c:xMode val="edge"/>
          <c:yMode val="edge"/>
          <c:x val="0.33519333520809896"/>
          <c:y val="4.453722057935209E-2"/>
        </c:manualLayout>
      </c:layout>
      <c:overlay val="0"/>
    </c:title>
    <c:autoTitleDeleted val="0"/>
    <c:plotArea>
      <c:layout/>
      <c:pieChart>
        <c:varyColors val="1"/>
        <c:ser>
          <c:idx val="0"/>
          <c:order val="0"/>
          <c:tx>
            <c:v>Per Niente</c:v>
          </c:tx>
          <c:explosion val="21"/>
          <c:cat>
            <c:strRef>
              <c:f>Grafici!$A$109:$A$113</c:f>
              <c:strCache>
                <c:ptCount val="4"/>
                <c:pt idx="0">
                  <c:v>Per niente</c:v>
                </c:pt>
                <c:pt idx="1">
                  <c:v>Poco</c:v>
                </c:pt>
                <c:pt idx="2">
                  <c:v>Abbastanza </c:v>
                </c:pt>
                <c:pt idx="3">
                  <c:v>Molto</c:v>
                </c:pt>
              </c:strCache>
            </c:strRef>
          </c:cat>
          <c:val>
            <c:numRef>
              <c:f>Grafici!$D$109:$D$112</c:f>
              <c:numCache>
                <c:formatCode>0.00</c:formatCode>
                <c:ptCount val="4"/>
                <c:pt idx="0">
                  <c:v>1.1111111111111112</c:v>
                </c:pt>
                <c:pt idx="1">
                  <c:v>12.222222222222221</c:v>
                </c:pt>
                <c:pt idx="2">
                  <c:v>58.888888888888886</c:v>
                </c:pt>
                <c:pt idx="3">
                  <c:v>11.111111111111111</c:v>
                </c:pt>
              </c:numCache>
            </c:numRef>
          </c:val>
        </c:ser>
        <c:ser>
          <c:idx val="1"/>
          <c:order val="1"/>
          <c:tx>
            <c:v>Poco</c:v>
          </c:tx>
          <c:explosion val="25"/>
          <c:cat>
            <c:strRef>
              <c:f>Grafici!$A$109:$A$113</c:f>
              <c:strCache>
                <c:ptCount val="4"/>
                <c:pt idx="0">
                  <c:v>Per niente</c:v>
                </c:pt>
                <c:pt idx="1">
                  <c:v>Poco</c:v>
                </c:pt>
                <c:pt idx="2">
                  <c:v>Abbastanza </c:v>
                </c:pt>
                <c:pt idx="3">
                  <c:v>Molto</c:v>
                </c:pt>
              </c:strCache>
            </c:strRef>
          </c:cat>
          <c:val>
            <c:numLit>
              <c:formatCode>General</c:formatCode>
              <c:ptCount val="1"/>
              <c:pt idx="0">
                <c:v>1</c:v>
              </c:pt>
            </c:numLit>
          </c:val>
        </c:ser>
        <c:ser>
          <c:idx val="2"/>
          <c:order val="2"/>
          <c:tx>
            <c:v>Abbastanza</c:v>
          </c:tx>
          <c:explosion val="25"/>
          <c:cat>
            <c:strRef>
              <c:f>Grafici!$A$109:$A$113</c:f>
              <c:strCache>
                <c:ptCount val="4"/>
                <c:pt idx="0">
                  <c:v>Per niente</c:v>
                </c:pt>
                <c:pt idx="1">
                  <c:v>Poco</c:v>
                </c:pt>
                <c:pt idx="2">
                  <c:v>Abbastanza </c:v>
                </c:pt>
                <c:pt idx="3">
                  <c:v>Molto</c:v>
                </c:pt>
              </c:strCache>
            </c:strRef>
          </c:cat>
          <c:val>
            <c:numLit>
              <c:formatCode>General</c:formatCode>
              <c:ptCount val="1"/>
              <c:pt idx="0">
                <c:v>1</c:v>
              </c:pt>
            </c:numLit>
          </c:val>
        </c:ser>
        <c:ser>
          <c:idx val="3"/>
          <c:order val="3"/>
          <c:tx>
            <c:v>Molto</c:v>
          </c:tx>
          <c:explosion val="25"/>
          <c:cat>
            <c:strRef>
              <c:f>Grafici!$A$109:$A$113</c:f>
              <c:strCache>
                <c:ptCount val="4"/>
                <c:pt idx="0">
                  <c:v>Per niente</c:v>
                </c:pt>
                <c:pt idx="1">
                  <c:v>Poco</c:v>
                </c:pt>
                <c:pt idx="2">
                  <c:v>Abbastanza </c:v>
                </c:pt>
                <c:pt idx="3">
                  <c:v>Molto</c:v>
                </c:pt>
              </c:strCache>
            </c:strRef>
          </c:cat>
          <c:val>
            <c:numLit>
              <c:formatCode>General</c:formatCode>
              <c:ptCount val="1"/>
              <c:pt idx="0">
                <c:v>1</c:v>
              </c:pt>
            </c:numLit>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it-IT"/>
        </a:p>
      </c:txPr>
    </c:legend>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00590551181102"/>
          <c:y val="0.14399314668999708"/>
          <c:w val="0.6871377952755906"/>
          <c:h val="0.52203610023607372"/>
        </c:manualLayout>
      </c:layout>
      <c:barChart>
        <c:barDir val="col"/>
        <c:grouping val="clustered"/>
        <c:varyColors val="0"/>
        <c:ser>
          <c:idx val="0"/>
          <c:order val="0"/>
          <c:tx>
            <c:v>Si</c:v>
          </c:tx>
          <c:invertIfNegative val="0"/>
          <c:val>
            <c:numRef>
              <c:f>Grafici!$B$125:$B$129</c:f>
              <c:numCache>
                <c:formatCode>General</c:formatCode>
                <c:ptCount val="5"/>
                <c:pt idx="0">
                  <c:v>51</c:v>
                </c:pt>
                <c:pt idx="1">
                  <c:v>49</c:v>
                </c:pt>
                <c:pt idx="2">
                  <c:v>53</c:v>
                </c:pt>
                <c:pt idx="3">
                  <c:v>35</c:v>
                </c:pt>
                <c:pt idx="4">
                  <c:v>34</c:v>
                </c:pt>
              </c:numCache>
            </c:numRef>
          </c:val>
        </c:ser>
        <c:ser>
          <c:idx val="1"/>
          <c:order val="1"/>
          <c:tx>
            <c:v>No</c:v>
          </c:tx>
          <c:invertIfNegative val="0"/>
          <c:val>
            <c:numRef>
              <c:f>Grafici!$D$125:$D$129</c:f>
              <c:numCache>
                <c:formatCode>General</c:formatCode>
                <c:ptCount val="5"/>
                <c:pt idx="0">
                  <c:v>30</c:v>
                </c:pt>
                <c:pt idx="1">
                  <c:v>30</c:v>
                </c:pt>
                <c:pt idx="2">
                  <c:v>26</c:v>
                </c:pt>
                <c:pt idx="3">
                  <c:v>27</c:v>
                </c:pt>
                <c:pt idx="4">
                  <c:v>28</c:v>
                </c:pt>
              </c:numCache>
            </c:numRef>
          </c:val>
        </c:ser>
        <c:dLbls>
          <c:showLegendKey val="0"/>
          <c:showVal val="0"/>
          <c:showCatName val="0"/>
          <c:showSerName val="0"/>
          <c:showPercent val="0"/>
          <c:showBubbleSize val="0"/>
        </c:dLbls>
        <c:gapWidth val="150"/>
        <c:axId val="107784832"/>
        <c:axId val="107790720"/>
      </c:barChart>
      <c:catAx>
        <c:axId val="107784832"/>
        <c:scaling>
          <c:orientation val="minMax"/>
        </c:scaling>
        <c:delete val="1"/>
        <c:axPos val="b"/>
        <c:majorTickMark val="out"/>
        <c:minorTickMark val="none"/>
        <c:tickLblPos val="nextTo"/>
        <c:crossAx val="107790720"/>
        <c:crosses val="autoZero"/>
        <c:auto val="1"/>
        <c:lblAlgn val="ctr"/>
        <c:lblOffset val="100"/>
        <c:noMultiLvlLbl val="0"/>
      </c:catAx>
      <c:valAx>
        <c:axId val="107790720"/>
        <c:scaling>
          <c:orientation val="minMax"/>
        </c:scaling>
        <c:delete val="0"/>
        <c:axPos val="l"/>
        <c:majorGridlines/>
        <c:numFmt formatCode="General" sourceLinked="1"/>
        <c:majorTickMark val="out"/>
        <c:minorTickMark val="none"/>
        <c:tickLblPos val="nextTo"/>
        <c:crossAx val="107784832"/>
        <c:crosses val="autoZero"/>
        <c:crossBetween val="between"/>
      </c:valAx>
    </c:plotArea>
    <c:legend>
      <c:legendPos val="r"/>
      <c:layout>
        <c:manualLayout>
          <c:xMode val="edge"/>
          <c:yMode val="edge"/>
          <c:x val="0.37975087489063875"/>
          <c:y val="0.82831984543598713"/>
          <c:w val="0.31191579177602802"/>
          <c:h val="0.16743438320209975"/>
        </c:manualLayout>
      </c:layout>
      <c:overlay val="0"/>
    </c:legend>
    <c:plotVisOnly val="1"/>
    <c:dispBlanksAs val="gap"/>
    <c:showDLblsOverMax val="0"/>
  </c:chart>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Informazioni</a:t>
            </a:r>
            <a:r>
              <a:rPr lang="en-US" baseline="0"/>
              <a:t> circa il decrorso e l'assistenza</a:t>
            </a:r>
          </a:p>
          <a:p>
            <a:pPr>
              <a:defRPr/>
            </a:pPr>
            <a:endParaRPr lang="en-US"/>
          </a:p>
        </c:rich>
      </c:tx>
      <c:layout>
        <c:manualLayout>
          <c:xMode val="edge"/>
          <c:yMode val="edge"/>
          <c:x val="0.16604155730533685"/>
          <c:y val="2.7777777777777776E-2"/>
        </c:manualLayout>
      </c:layout>
      <c:overlay val="0"/>
    </c:title>
    <c:autoTitleDeleted val="0"/>
    <c:plotArea>
      <c:layout>
        <c:manualLayout>
          <c:layoutTarget val="inner"/>
          <c:xMode val="edge"/>
          <c:yMode val="edge"/>
          <c:x val="0.19447922134733159"/>
          <c:y val="0.28668999708369786"/>
          <c:w val="0.39743044619422574"/>
          <c:h val="0.66238407699037616"/>
        </c:manualLayout>
      </c:layout>
      <c:pieChart>
        <c:varyColors val="1"/>
        <c:ser>
          <c:idx val="0"/>
          <c:order val="0"/>
          <c:tx>
            <c:strRef>
              <c:f>Grafici!$A$150:$A$153</c:f>
              <c:strCache>
                <c:ptCount val="1"/>
                <c:pt idx="0">
                  <c:v>Per niente Poche Abbastanza Molte informazioni</c:v>
                </c:pt>
              </c:strCache>
            </c:strRef>
          </c:tx>
          <c:dPt>
            <c:idx val="3"/>
            <c:bubble3D val="0"/>
            <c:explosion val="1"/>
          </c:dPt>
          <c:cat>
            <c:strRef>
              <c:f>Grafici!$A$150:$A$153</c:f>
              <c:strCache>
                <c:ptCount val="4"/>
                <c:pt idx="0">
                  <c:v>Per niente</c:v>
                </c:pt>
                <c:pt idx="1">
                  <c:v>Poche</c:v>
                </c:pt>
                <c:pt idx="2">
                  <c:v>Abbastanza</c:v>
                </c:pt>
                <c:pt idx="3">
                  <c:v>Molte informazioni</c:v>
                </c:pt>
              </c:strCache>
            </c:strRef>
          </c:cat>
          <c:val>
            <c:numRef>
              <c:f>Grafici!$C$150:$C$153</c:f>
              <c:numCache>
                <c:formatCode>0.00</c:formatCode>
                <c:ptCount val="4"/>
                <c:pt idx="0">
                  <c:v>8.8888888888888893</c:v>
                </c:pt>
                <c:pt idx="1">
                  <c:v>16.666666666666668</c:v>
                </c:pt>
                <c:pt idx="2">
                  <c:v>44.444444444444443</c:v>
                </c:pt>
                <c:pt idx="3">
                  <c:v>21.111111111111111</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it-IT"/>
        </a:p>
      </c:txPr>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Grafici!$A$172:$A$175</c:f>
              <c:strCache>
                <c:ptCount val="4"/>
                <c:pt idx="0">
                  <c:v>Mai</c:v>
                </c:pt>
                <c:pt idx="1">
                  <c:v>Di rado</c:v>
                </c:pt>
                <c:pt idx="2">
                  <c:v>Quando è stato necessario</c:v>
                </c:pt>
                <c:pt idx="3">
                  <c:v>Quotidianamente</c:v>
                </c:pt>
              </c:strCache>
            </c:strRef>
          </c:cat>
          <c:val>
            <c:numRef>
              <c:f>Grafici!$C$172:$C$175</c:f>
              <c:numCache>
                <c:formatCode>0.00</c:formatCode>
                <c:ptCount val="4"/>
                <c:pt idx="0">
                  <c:v>5.5555555555555554</c:v>
                </c:pt>
                <c:pt idx="1">
                  <c:v>1.1111111111111112</c:v>
                </c:pt>
                <c:pt idx="2">
                  <c:v>36.666666666666664</c:v>
                </c:pt>
                <c:pt idx="3">
                  <c:v>52.222222222222221</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it-IT"/>
        </a:p>
      </c:txPr>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cat>
            <c:strRef>
              <c:f>Grafici!$A$191:$A$193</c:f>
              <c:strCache>
                <c:ptCount val="3"/>
                <c:pt idx="0">
                  <c:v>Si</c:v>
                </c:pt>
                <c:pt idx="1">
                  <c:v>No</c:v>
                </c:pt>
                <c:pt idx="2">
                  <c:v>Non ho subito simili trattamenti</c:v>
                </c:pt>
              </c:strCache>
            </c:strRef>
          </c:cat>
          <c:val>
            <c:numRef>
              <c:f>Grafici!$C$191:$C$193</c:f>
              <c:numCache>
                <c:formatCode>0.00</c:formatCode>
                <c:ptCount val="3"/>
                <c:pt idx="0">
                  <c:v>38.888888888888886</c:v>
                </c:pt>
                <c:pt idx="1">
                  <c:v>4.4444444444444446</c:v>
                </c:pt>
                <c:pt idx="2">
                  <c:v>51.111111111111114</c:v>
                </c:pt>
              </c:numCache>
            </c:numRef>
          </c:val>
        </c:ser>
        <c:dLbls>
          <c:showLegendKey val="0"/>
          <c:showVal val="0"/>
          <c:showCatName val="0"/>
          <c:showSerName val="0"/>
          <c:showPercent val="0"/>
          <c:showBubbleSize val="0"/>
          <c:showLeaderLines val="1"/>
        </c:dLbls>
        <c:firstSliceAng val="0"/>
      </c:pieChart>
    </c:plotArea>
    <c:legend>
      <c:legendPos val="r"/>
      <c:overlay val="0"/>
      <c:txPr>
        <a:bodyPr/>
        <a:lstStyle/>
        <a:p>
          <a:pPr rtl="0">
            <a:defRPr/>
          </a:pPr>
          <a:endParaRPr lang="it-IT"/>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editAs="oneCell">
    <xdr:from>
      <xdr:col>4</xdr:col>
      <xdr:colOff>733605</xdr:colOff>
      <xdr:row>3</xdr:row>
      <xdr:rowOff>19410</xdr:rowOff>
    </xdr:from>
    <xdr:to>
      <xdr:col>7</xdr:col>
      <xdr:colOff>345615</xdr:colOff>
      <xdr:row>15</xdr:row>
      <xdr:rowOff>95730</xdr:rowOff>
    </xdr:to>
    <xdr:graphicFrame macro="">
      <xdr:nvGraphicFramePr>
        <xdr:cNvPr id="2" name="SESS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647700</xdr:colOff>
      <xdr:row>6</xdr:row>
      <xdr:rowOff>104775</xdr:rowOff>
    </xdr:from>
    <xdr:ext cx="184731" cy="264560"/>
    <xdr:sp macro="" textlink="">
      <xdr:nvSpPr>
        <xdr:cNvPr id="4" name="TextBox 3"/>
        <xdr:cNvSpPr txBox="1"/>
      </xdr:nvSpPr>
      <xdr:spPr>
        <a:xfrm>
          <a:off x="7372350" y="1076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oneCellAnchor>
    <xdr:from>
      <xdr:col>5</xdr:col>
      <xdr:colOff>447675</xdr:colOff>
      <xdr:row>2</xdr:row>
      <xdr:rowOff>76200</xdr:rowOff>
    </xdr:from>
    <xdr:ext cx="1179605" cy="466725"/>
    <xdr:sp macro="" textlink="">
      <xdr:nvSpPr>
        <xdr:cNvPr id="5" name="TextBox 4"/>
        <xdr:cNvSpPr txBox="1"/>
      </xdr:nvSpPr>
      <xdr:spPr>
        <a:xfrm>
          <a:off x="4857750" y="400050"/>
          <a:ext cx="117960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it-IT" sz="2000" b="1"/>
            <a:t>SESSO</a:t>
          </a:r>
        </a:p>
      </xdr:txBody>
    </xdr:sp>
    <xdr:clientData/>
  </xdr:oneCellAnchor>
  <xdr:twoCellAnchor>
    <xdr:from>
      <xdr:col>5</xdr:col>
      <xdr:colOff>19050</xdr:colOff>
      <xdr:row>31</xdr:row>
      <xdr:rowOff>142875</xdr:rowOff>
    </xdr:from>
    <xdr:to>
      <xdr:col>9</xdr:col>
      <xdr:colOff>361950</xdr:colOff>
      <xdr:row>46</xdr:row>
      <xdr:rowOff>119062</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428625</xdr:colOff>
      <xdr:row>29</xdr:row>
      <xdr:rowOff>38100</xdr:rowOff>
    </xdr:from>
    <xdr:ext cx="2639460" cy="588410"/>
    <xdr:sp macro="" textlink="">
      <xdr:nvSpPr>
        <xdr:cNvPr id="9" name="TextBox 8"/>
        <xdr:cNvSpPr txBox="1"/>
      </xdr:nvSpPr>
      <xdr:spPr>
        <a:xfrm>
          <a:off x="5048250" y="4733925"/>
          <a:ext cx="2639460" cy="5884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it-IT" sz="2000" b="1"/>
            <a:t>TITOLO DI STUDIO</a:t>
          </a:r>
        </a:p>
      </xdr:txBody>
    </xdr:sp>
    <xdr:clientData/>
  </xdr:oneCellAnchor>
  <xdr:twoCellAnchor>
    <xdr:from>
      <xdr:col>4</xdr:col>
      <xdr:colOff>638175</xdr:colOff>
      <xdr:row>52</xdr:row>
      <xdr:rowOff>0</xdr:rowOff>
    </xdr:from>
    <xdr:to>
      <xdr:col>10</xdr:col>
      <xdr:colOff>581025</xdr:colOff>
      <xdr:row>67</xdr:row>
      <xdr:rowOff>47625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8</xdr:col>
      <xdr:colOff>9525</xdr:colOff>
      <xdr:row>56</xdr:row>
      <xdr:rowOff>133350</xdr:rowOff>
    </xdr:from>
    <xdr:ext cx="696344" cy="342900"/>
    <xdr:sp macro="" textlink="">
      <xdr:nvSpPr>
        <xdr:cNvPr id="12" name="TextBox 11"/>
        <xdr:cNvSpPr txBox="1"/>
      </xdr:nvSpPr>
      <xdr:spPr>
        <a:xfrm>
          <a:off x="6943725" y="9201150"/>
          <a:ext cx="696344"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100"/>
            <a:t>33,33%</a:t>
          </a:r>
        </a:p>
        <a:p>
          <a:endParaRPr lang="it-IT" sz="1100"/>
        </a:p>
      </xdr:txBody>
    </xdr:sp>
    <xdr:clientData/>
  </xdr:oneCellAnchor>
  <xdr:oneCellAnchor>
    <xdr:from>
      <xdr:col>6</xdr:col>
      <xdr:colOff>714374</xdr:colOff>
      <xdr:row>53</xdr:row>
      <xdr:rowOff>57149</xdr:rowOff>
    </xdr:from>
    <xdr:ext cx="695325" cy="257175"/>
    <xdr:sp macro="" textlink="">
      <xdr:nvSpPr>
        <xdr:cNvPr id="20" name="TextBox 19"/>
        <xdr:cNvSpPr txBox="1"/>
      </xdr:nvSpPr>
      <xdr:spPr>
        <a:xfrm>
          <a:off x="8172449" y="8639174"/>
          <a:ext cx="695325"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100"/>
            <a:t>1,11%</a:t>
          </a:r>
          <a:r>
            <a:rPr lang="it-IT" sz="1100" baseline="0"/>
            <a:t> </a:t>
          </a:r>
          <a:endParaRPr lang="it-IT" sz="1100"/>
        </a:p>
      </xdr:txBody>
    </xdr:sp>
    <xdr:clientData/>
  </xdr:oneCellAnchor>
  <xdr:oneCellAnchor>
    <xdr:from>
      <xdr:col>6</xdr:col>
      <xdr:colOff>323850</xdr:colOff>
      <xdr:row>55</xdr:row>
      <xdr:rowOff>104774</xdr:rowOff>
    </xdr:from>
    <xdr:ext cx="438150" cy="200025"/>
    <xdr:sp macro="" textlink="">
      <xdr:nvSpPr>
        <xdr:cNvPr id="21" name="TextBox 20"/>
        <xdr:cNvSpPr txBox="1"/>
      </xdr:nvSpPr>
      <xdr:spPr>
        <a:xfrm>
          <a:off x="5715000" y="9010649"/>
          <a:ext cx="438150" cy="200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1100"/>
            <a:t>1,11%</a:t>
          </a:r>
        </a:p>
      </xdr:txBody>
    </xdr:sp>
    <xdr:clientData/>
  </xdr:oneCellAnchor>
  <xdr:twoCellAnchor>
    <xdr:from>
      <xdr:col>5</xdr:col>
      <xdr:colOff>390525</xdr:colOff>
      <xdr:row>60</xdr:row>
      <xdr:rowOff>85725</xdr:rowOff>
    </xdr:from>
    <xdr:to>
      <xdr:col>6</xdr:col>
      <xdr:colOff>180975</xdr:colOff>
      <xdr:row>61</xdr:row>
      <xdr:rowOff>47625</xdr:rowOff>
    </xdr:to>
    <xdr:cxnSp macro="">
      <xdr:nvCxnSpPr>
        <xdr:cNvPr id="23" name="Straight Arrow Connector 22"/>
        <xdr:cNvCxnSpPr/>
      </xdr:nvCxnSpPr>
      <xdr:spPr>
        <a:xfrm flipH="1">
          <a:off x="5010150" y="9801225"/>
          <a:ext cx="561975" cy="123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695325</xdr:colOff>
      <xdr:row>60</xdr:row>
      <xdr:rowOff>114300</xdr:rowOff>
    </xdr:from>
    <xdr:ext cx="577225" cy="314326"/>
    <xdr:sp macro="" textlink="">
      <xdr:nvSpPr>
        <xdr:cNvPr id="24" name="TextBox 23"/>
        <xdr:cNvSpPr txBox="1"/>
      </xdr:nvSpPr>
      <xdr:spPr>
        <a:xfrm>
          <a:off x="6524625" y="9829800"/>
          <a:ext cx="577225" cy="3143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100"/>
            <a:t>2,22%</a:t>
          </a:r>
        </a:p>
      </xdr:txBody>
    </xdr:sp>
    <xdr:clientData/>
  </xdr:oneCellAnchor>
  <xdr:twoCellAnchor>
    <xdr:from>
      <xdr:col>5</xdr:col>
      <xdr:colOff>714375</xdr:colOff>
      <xdr:row>53</xdr:row>
      <xdr:rowOff>47625</xdr:rowOff>
    </xdr:from>
    <xdr:to>
      <xdr:col>6</xdr:col>
      <xdr:colOff>619126</xdr:colOff>
      <xdr:row>54</xdr:row>
      <xdr:rowOff>28575</xdr:rowOff>
    </xdr:to>
    <xdr:cxnSp macro="">
      <xdr:nvCxnSpPr>
        <xdr:cNvPr id="26" name="Straight Arrow Connector 25"/>
        <xdr:cNvCxnSpPr/>
      </xdr:nvCxnSpPr>
      <xdr:spPr>
        <a:xfrm flipH="1" flipV="1">
          <a:off x="5334000" y="8629650"/>
          <a:ext cx="676276" cy="142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200025</xdr:colOff>
      <xdr:row>52</xdr:row>
      <xdr:rowOff>85725</xdr:rowOff>
    </xdr:from>
    <xdr:ext cx="434350" cy="238125"/>
    <xdr:sp macro="" textlink="">
      <xdr:nvSpPr>
        <xdr:cNvPr id="27" name="TextBox 26"/>
        <xdr:cNvSpPr txBox="1"/>
      </xdr:nvSpPr>
      <xdr:spPr>
        <a:xfrm>
          <a:off x="6800850" y="8505825"/>
          <a:ext cx="434350"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it-IT" sz="1100"/>
            <a:t>4,44%</a:t>
          </a:r>
        </a:p>
      </xdr:txBody>
    </xdr:sp>
    <xdr:clientData/>
  </xdr:oneCellAnchor>
  <xdr:oneCellAnchor>
    <xdr:from>
      <xdr:col>5</xdr:col>
      <xdr:colOff>733425</xdr:colOff>
      <xdr:row>49</xdr:row>
      <xdr:rowOff>133350</xdr:rowOff>
    </xdr:from>
    <xdr:ext cx="2622223" cy="405432"/>
    <xdr:sp macro="" textlink="">
      <xdr:nvSpPr>
        <xdr:cNvPr id="32" name="TextBox 31"/>
        <xdr:cNvSpPr txBox="1"/>
      </xdr:nvSpPr>
      <xdr:spPr>
        <a:xfrm>
          <a:off x="5353050" y="8067675"/>
          <a:ext cx="2622223"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it-IT" sz="2000" b="1"/>
            <a:t>PROFESSIONE</a:t>
          </a:r>
        </a:p>
      </xdr:txBody>
    </xdr:sp>
    <xdr:clientData/>
  </xdr:oneCellAnchor>
  <xdr:twoCellAnchor>
    <xdr:from>
      <xdr:col>4</xdr:col>
      <xdr:colOff>371475</xdr:colOff>
      <xdr:row>71</xdr:row>
      <xdr:rowOff>0</xdr:rowOff>
    </xdr:from>
    <xdr:to>
      <xdr:col>14</xdr:col>
      <xdr:colOff>76200</xdr:colOff>
      <xdr:row>89</xdr:row>
      <xdr:rowOff>85725</xdr:rowOff>
    </xdr:to>
    <xdr:graphicFrame macro="">
      <xdr:nvGraphicFramePr>
        <xdr:cNvPr id="33" name="Num. Rispost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323850</xdr:colOff>
      <xdr:row>68</xdr:row>
      <xdr:rowOff>76201</xdr:rowOff>
    </xdr:from>
    <xdr:ext cx="6038849" cy="497966"/>
    <xdr:sp macro="" textlink="">
      <xdr:nvSpPr>
        <xdr:cNvPr id="34" name="TextBox 33"/>
        <xdr:cNvSpPr txBox="1"/>
      </xdr:nvSpPr>
      <xdr:spPr>
        <a:xfrm>
          <a:off x="6924675" y="11087101"/>
          <a:ext cx="6038849" cy="4979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it-IT" sz="1800" b="1"/>
            <a:t>SCELTA</a:t>
          </a:r>
          <a:r>
            <a:rPr lang="it-IT" sz="1800" b="1" baseline="0"/>
            <a:t> DELLA STRUTTURA OSPEDALIERA</a:t>
          </a:r>
          <a:endParaRPr lang="it-IT" sz="1800" b="1"/>
        </a:p>
      </xdr:txBody>
    </xdr:sp>
    <xdr:clientData/>
  </xdr:oneCellAnchor>
  <xdr:oneCellAnchor>
    <xdr:from>
      <xdr:col>5</xdr:col>
      <xdr:colOff>523875</xdr:colOff>
      <xdr:row>83</xdr:row>
      <xdr:rowOff>28575</xdr:rowOff>
    </xdr:from>
    <xdr:ext cx="1190625" cy="704850"/>
    <xdr:sp macro="" textlink="">
      <xdr:nvSpPr>
        <xdr:cNvPr id="35" name="TextBox 34"/>
        <xdr:cNvSpPr txBox="1"/>
      </xdr:nvSpPr>
      <xdr:spPr>
        <a:xfrm>
          <a:off x="7124700" y="13506450"/>
          <a:ext cx="1190625" cy="704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it-IT" sz="800"/>
            <a:t>Condizionata dalla presenza del medico specialista</a:t>
          </a:r>
        </a:p>
      </xdr:txBody>
    </xdr:sp>
    <xdr:clientData/>
  </xdr:oneCellAnchor>
  <xdr:oneCellAnchor>
    <xdr:from>
      <xdr:col>7</xdr:col>
      <xdr:colOff>85725</xdr:colOff>
      <xdr:row>83</xdr:row>
      <xdr:rowOff>66675</xdr:rowOff>
    </xdr:from>
    <xdr:ext cx="704850" cy="468013"/>
    <xdr:sp macro="" textlink="">
      <xdr:nvSpPr>
        <xdr:cNvPr id="36" name="TextBox 35"/>
        <xdr:cNvSpPr txBox="1"/>
      </xdr:nvSpPr>
      <xdr:spPr>
        <a:xfrm>
          <a:off x="8229600" y="13544550"/>
          <a:ext cx="704850"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it-IT" sz="800"/>
            <a:t>Consigliata dal medico di famiglia</a:t>
          </a:r>
        </a:p>
      </xdr:txBody>
    </xdr:sp>
    <xdr:clientData/>
  </xdr:oneCellAnchor>
  <xdr:oneCellAnchor>
    <xdr:from>
      <xdr:col>8</xdr:col>
      <xdr:colOff>57151</xdr:colOff>
      <xdr:row>83</xdr:row>
      <xdr:rowOff>47625</xdr:rowOff>
    </xdr:from>
    <xdr:ext cx="790574" cy="552450"/>
    <xdr:sp macro="" textlink="">
      <xdr:nvSpPr>
        <xdr:cNvPr id="37" name="TextBox 36"/>
        <xdr:cNvSpPr txBox="1"/>
      </xdr:nvSpPr>
      <xdr:spPr>
        <a:xfrm>
          <a:off x="8972551" y="13525500"/>
          <a:ext cx="790574"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800"/>
            <a:t>Condizionata dal tipo di malattia</a:t>
          </a:r>
        </a:p>
      </xdr:txBody>
    </xdr:sp>
    <xdr:clientData/>
  </xdr:oneCellAnchor>
  <xdr:oneCellAnchor>
    <xdr:from>
      <xdr:col>9</xdr:col>
      <xdr:colOff>266700</xdr:colOff>
      <xdr:row>84</xdr:row>
      <xdr:rowOff>104775</xdr:rowOff>
    </xdr:from>
    <xdr:ext cx="184731" cy="264560"/>
    <xdr:sp macro="" textlink="">
      <xdr:nvSpPr>
        <xdr:cNvPr id="38" name="TextBox 37"/>
        <xdr:cNvSpPr txBox="1"/>
      </xdr:nvSpPr>
      <xdr:spPr>
        <a:xfrm>
          <a:off x="9953625" y="1374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twoCellAnchor>
    <xdr:from>
      <xdr:col>8</xdr:col>
      <xdr:colOff>723900</xdr:colOff>
      <xdr:row>83</xdr:row>
      <xdr:rowOff>28575</xdr:rowOff>
    </xdr:from>
    <xdr:to>
      <xdr:col>10</xdr:col>
      <xdr:colOff>238125</xdr:colOff>
      <xdr:row>86</xdr:row>
      <xdr:rowOff>47625</xdr:rowOff>
    </xdr:to>
    <xdr:sp macro="" textlink="">
      <xdr:nvSpPr>
        <xdr:cNvPr id="40" name="Text Box 1"/>
        <xdr:cNvSpPr txBox="1">
          <a:spLocks noChangeArrowheads="1"/>
        </xdr:cNvSpPr>
      </xdr:nvSpPr>
      <xdr:spPr bwMode="auto">
        <a:xfrm>
          <a:off x="9639300" y="13506450"/>
          <a:ext cx="1057275" cy="504825"/>
        </a:xfrm>
        <a:prstGeom prst="rect">
          <a:avLst/>
        </a:prstGeom>
        <a:solidFill>
          <a:srgbClr val="FFFFFF"/>
        </a:solidFill>
        <a:ln w="9525">
          <a:noFill/>
          <a:miter lim="800000"/>
          <a:headEnd/>
          <a:tailEnd/>
        </a:ln>
      </xdr:spPr>
      <xdr:txBody>
        <a:bodyPr vertOverflow="clip" wrap="square" lIns="27432" tIns="22860" rIns="0" bIns="0" anchor="t" upright="1"/>
        <a:lstStyle/>
        <a:p>
          <a:pPr algn="ctr" rtl="0">
            <a:defRPr sz="1000"/>
          </a:pPr>
          <a:r>
            <a:rPr lang="it-IT" sz="800" b="0" i="0" u="none" strike="noStrike" baseline="0">
              <a:solidFill>
                <a:srgbClr val="000000"/>
              </a:solidFill>
              <a:latin typeface="Arial"/>
              <a:cs typeface="Arial"/>
            </a:rPr>
            <a:t>Condizionata dalla vicinanza con l'abitazione in cui si trovava</a:t>
          </a:r>
        </a:p>
      </xdr:txBody>
    </xdr:sp>
    <xdr:clientData/>
  </xdr:twoCellAnchor>
  <xdr:oneCellAnchor>
    <xdr:from>
      <xdr:col>10</xdr:col>
      <xdr:colOff>342899</xdr:colOff>
      <xdr:row>83</xdr:row>
      <xdr:rowOff>38099</xdr:rowOff>
    </xdr:from>
    <xdr:ext cx="1333501" cy="352425"/>
    <xdr:sp macro="" textlink="">
      <xdr:nvSpPr>
        <xdr:cNvPr id="39" name="TextBox 38"/>
        <xdr:cNvSpPr txBox="1"/>
      </xdr:nvSpPr>
      <xdr:spPr>
        <a:xfrm>
          <a:off x="10801349" y="13515974"/>
          <a:ext cx="1333501"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lang="it-IT" sz="800" b="0"/>
            <a:t>Su consiglio dei </a:t>
          </a:r>
        </a:p>
        <a:p>
          <a:pPr algn="l"/>
          <a:r>
            <a:rPr lang="it-IT" sz="800" b="0"/>
            <a:t>familiari</a:t>
          </a:r>
        </a:p>
        <a:p>
          <a:pPr algn="l"/>
          <a:endParaRPr lang="it-IT" sz="800" b="1"/>
        </a:p>
      </xdr:txBody>
    </xdr:sp>
    <xdr:clientData/>
  </xdr:oneCellAnchor>
  <xdr:oneCellAnchor>
    <xdr:from>
      <xdr:col>11</xdr:col>
      <xdr:colOff>542925</xdr:colOff>
      <xdr:row>83</xdr:row>
      <xdr:rowOff>76200</xdr:rowOff>
    </xdr:from>
    <xdr:ext cx="506229" cy="217560"/>
    <xdr:sp macro="" textlink="">
      <xdr:nvSpPr>
        <xdr:cNvPr id="41" name="TextBox 40"/>
        <xdr:cNvSpPr txBox="1"/>
      </xdr:nvSpPr>
      <xdr:spPr>
        <a:xfrm>
          <a:off x="11772900" y="13554075"/>
          <a:ext cx="50622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800"/>
            <a:t>Casuale</a:t>
          </a:r>
        </a:p>
      </xdr:txBody>
    </xdr:sp>
    <xdr:clientData/>
  </xdr:oneCellAnchor>
  <xdr:oneCellAnchor>
    <xdr:from>
      <xdr:col>13</xdr:col>
      <xdr:colOff>523875</xdr:colOff>
      <xdr:row>83</xdr:row>
      <xdr:rowOff>0</xdr:rowOff>
    </xdr:from>
    <xdr:ext cx="830035" cy="217560"/>
    <xdr:sp macro="" textlink="">
      <xdr:nvSpPr>
        <xdr:cNvPr id="42" name="TextBox 41"/>
        <xdr:cNvSpPr txBox="1"/>
      </xdr:nvSpPr>
      <xdr:spPr>
        <a:xfrm>
          <a:off x="13296900" y="13477875"/>
          <a:ext cx="830035"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800"/>
            <a:t>Non specificato</a:t>
          </a:r>
        </a:p>
      </xdr:txBody>
    </xdr:sp>
    <xdr:clientData/>
  </xdr:oneCellAnchor>
  <xdr:twoCellAnchor>
    <xdr:from>
      <xdr:col>4</xdr:col>
      <xdr:colOff>409575</xdr:colOff>
      <xdr:row>105</xdr:row>
      <xdr:rowOff>61912</xdr:rowOff>
    </xdr:from>
    <xdr:to>
      <xdr:col>9</xdr:col>
      <xdr:colOff>733425</xdr:colOff>
      <xdr:row>119</xdr:row>
      <xdr:rowOff>38100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6</xdr:col>
      <xdr:colOff>209550</xdr:colOff>
      <xdr:row>115</xdr:row>
      <xdr:rowOff>9525</xdr:rowOff>
    </xdr:from>
    <xdr:ext cx="606705" cy="436786"/>
    <xdr:sp macro="" textlink="">
      <xdr:nvSpPr>
        <xdr:cNvPr id="11" name="TextBox 10"/>
        <xdr:cNvSpPr txBox="1"/>
      </xdr:nvSpPr>
      <xdr:spPr>
        <a:xfrm>
          <a:off x="8534400" y="18745200"/>
          <a:ext cx="606705"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100"/>
            <a:t>58,89%</a:t>
          </a:r>
        </a:p>
        <a:p>
          <a:endParaRPr lang="it-IT" sz="1100"/>
        </a:p>
      </xdr:txBody>
    </xdr:sp>
    <xdr:clientData/>
  </xdr:oneCellAnchor>
  <xdr:oneCellAnchor>
    <xdr:from>
      <xdr:col>6</xdr:col>
      <xdr:colOff>485775</xdr:colOff>
      <xdr:row>110</xdr:row>
      <xdr:rowOff>76200</xdr:rowOff>
    </xdr:from>
    <xdr:ext cx="505844" cy="609013"/>
    <xdr:sp macro="" textlink="">
      <xdr:nvSpPr>
        <xdr:cNvPr id="13" name="TextBox 12"/>
        <xdr:cNvSpPr txBox="1"/>
      </xdr:nvSpPr>
      <xdr:spPr>
        <a:xfrm>
          <a:off x="8810625" y="18002250"/>
          <a:ext cx="505844"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100"/>
            <a:t>12,22</a:t>
          </a:r>
        </a:p>
        <a:p>
          <a:r>
            <a:rPr lang="it-IT" sz="1100"/>
            <a:t>%</a:t>
          </a:r>
        </a:p>
        <a:p>
          <a:endParaRPr lang="it-IT" sz="1100"/>
        </a:p>
      </xdr:txBody>
    </xdr:sp>
    <xdr:clientData/>
  </xdr:oneCellAnchor>
  <xdr:twoCellAnchor>
    <xdr:from>
      <xdr:col>5</xdr:col>
      <xdr:colOff>657230</xdr:colOff>
      <xdr:row>107</xdr:row>
      <xdr:rowOff>85729</xdr:rowOff>
    </xdr:from>
    <xdr:to>
      <xdr:col>6</xdr:col>
      <xdr:colOff>476250</xdr:colOff>
      <xdr:row>110</xdr:row>
      <xdr:rowOff>19050</xdr:rowOff>
    </xdr:to>
    <xdr:cxnSp macro="">
      <xdr:nvCxnSpPr>
        <xdr:cNvPr id="17" name="Curved Connector 16"/>
        <xdr:cNvCxnSpPr/>
      </xdr:nvCxnSpPr>
      <xdr:spPr>
        <a:xfrm rot="10800000">
          <a:off x="8124830" y="17526004"/>
          <a:ext cx="676270" cy="419096"/>
        </a:xfrm>
        <a:prstGeom prst="curvedConnector3">
          <a:avLst>
            <a:gd name="adj1" fmla="val 16197"/>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1000125</xdr:colOff>
      <xdr:row>130</xdr:row>
      <xdr:rowOff>133349</xdr:rowOff>
    </xdr:from>
    <xdr:to>
      <xdr:col>4</xdr:col>
      <xdr:colOff>228600</xdr:colOff>
      <xdr:row>145</xdr:row>
      <xdr:rowOff>95249</xdr:rowOff>
    </xdr:to>
    <xdr:graphicFrame macro="">
      <xdr:nvGraphicFramePr>
        <xdr:cNvPr id="49" name="Chart 4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371475</xdr:colOff>
      <xdr:row>148</xdr:row>
      <xdr:rowOff>14287</xdr:rowOff>
    </xdr:from>
    <xdr:to>
      <xdr:col>9</xdr:col>
      <xdr:colOff>314325</xdr:colOff>
      <xdr:row>165</xdr:row>
      <xdr:rowOff>4762</xdr:rowOff>
    </xdr:to>
    <xdr:graphicFrame macro="">
      <xdr:nvGraphicFramePr>
        <xdr:cNvPr id="50" name="Chart 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oneCellAnchor>
    <xdr:from>
      <xdr:col>5</xdr:col>
      <xdr:colOff>609600</xdr:colOff>
      <xdr:row>154</xdr:row>
      <xdr:rowOff>28575</xdr:rowOff>
    </xdr:from>
    <xdr:ext cx="434350" cy="609013"/>
    <xdr:sp macro="" textlink="">
      <xdr:nvSpPr>
        <xdr:cNvPr id="51" name="TextBox 50"/>
        <xdr:cNvSpPr txBox="1"/>
      </xdr:nvSpPr>
      <xdr:spPr>
        <a:xfrm>
          <a:off x="7210425" y="25155525"/>
          <a:ext cx="434350"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100"/>
            <a:t>8,89</a:t>
          </a:r>
        </a:p>
        <a:p>
          <a:r>
            <a:rPr lang="it-IT" sz="1100"/>
            <a:t>%</a:t>
          </a:r>
        </a:p>
        <a:p>
          <a:endParaRPr lang="it-IT" sz="1100"/>
        </a:p>
      </xdr:txBody>
    </xdr:sp>
    <xdr:clientData/>
  </xdr:oneCellAnchor>
  <xdr:oneCellAnchor>
    <xdr:from>
      <xdr:col>5</xdr:col>
      <xdr:colOff>323850</xdr:colOff>
      <xdr:row>159</xdr:row>
      <xdr:rowOff>123825</xdr:rowOff>
    </xdr:from>
    <xdr:ext cx="606705" cy="436786"/>
    <xdr:sp macro="" textlink="">
      <xdr:nvSpPr>
        <xdr:cNvPr id="52" name="TextBox 51"/>
        <xdr:cNvSpPr txBox="1"/>
      </xdr:nvSpPr>
      <xdr:spPr>
        <a:xfrm>
          <a:off x="6924675" y="26060400"/>
          <a:ext cx="606705"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100"/>
            <a:t>44,44%</a:t>
          </a:r>
        </a:p>
        <a:p>
          <a:endParaRPr lang="it-IT" sz="1100"/>
        </a:p>
      </xdr:txBody>
    </xdr:sp>
    <xdr:clientData/>
  </xdr:oneCellAnchor>
  <xdr:oneCellAnchor>
    <xdr:from>
      <xdr:col>6</xdr:col>
      <xdr:colOff>152400</xdr:colOff>
      <xdr:row>156</xdr:row>
      <xdr:rowOff>66675</xdr:rowOff>
    </xdr:from>
    <xdr:ext cx="606705" cy="264560"/>
    <xdr:sp macro="" textlink="">
      <xdr:nvSpPr>
        <xdr:cNvPr id="53" name="TextBox 52"/>
        <xdr:cNvSpPr txBox="1"/>
      </xdr:nvSpPr>
      <xdr:spPr>
        <a:xfrm>
          <a:off x="7610475" y="25517475"/>
          <a:ext cx="60670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100"/>
            <a:t>16,67%</a:t>
          </a:r>
        </a:p>
      </xdr:txBody>
    </xdr:sp>
    <xdr:clientData/>
  </xdr:oneCellAnchor>
  <xdr:twoCellAnchor>
    <xdr:from>
      <xdr:col>4</xdr:col>
      <xdr:colOff>447675</xdr:colOff>
      <xdr:row>171</xdr:row>
      <xdr:rowOff>114300</xdr:rowOff>
    </xdr:from>
    <xdr:to>
      <xdr:col>9</xdr:col>
      <xdr:colOff>523875</xdr:colOff>
      <xdr:row>184</xdr:row>
      <xdr:rowOff>85725</xdr:rowOff>
    </xdr:to>
    <xdr:graphicFrame macro="">
      <xdr:nvGraphicFramePr>
        <xdr:cNvPr id="55" name="Chart 5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5</xdr:col>
      <xdr:colOff>400050</xdr:colOff>
      <xdr:row>177</xdr:row>
      <xdr:rowOff>85725</xdr:rowOff>
    </xdr:from>
    <xdr:ext cx="606705" cy="436786"/>
    <xdr:sp macro="" textlink="">
      <xdr:nvSpPr>
        <xdr:cNvPr id="56" name="TextBox 55"/>
        <xdr:cNvSpPr txBox="1"/>
      </xdr:nvSpPr>
      <xdr:spPr>
        <a:xfrm>
          <a:off x="7000875" y="28975050"/>
          <a:ext cx="606705"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100"/>
            <a:t>52,22%</a:t>
          </a:r>
        </a:p>
        <a:p>
          <a:endParaRPr lang="it-IT" sz="1100"/>
        </a:p>
      </xdr:txBody>
    </xdr:sp>
    <xdr:clientData/>
  </xdr:oneCellAnchor>
  <xdr:oneCellAnchor>
    <xdr:from>
      <xdr:col>6</xdr:col>
      <xdr:colOff>504825</xdr:colOff>
      <xdr:row>177</xdr:row>
      <xdr:rowOff>66675</xdr:rowOff>
    </xdr:from>
    <xdr:ext cx="606705" cy="264560"/>
    <xdr:sp macro="" textlink="">
      <xdr:nvSpPr>
        <xdr:cNvPr id="57" name="TextBox 56"/>
        <xdr:cNvSpPr txBox="1"/>
      </xdr:nvSpPr>
      <xdr:spPr>
        <a:xfrm>
          <a:off x="7962900" y="28956000"/>
          <a:ext cx="60670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100"/>
            <a:t>36,67%</a:t>
          </a:r>
        </a:p>
      </xdr:txBody>
    </xdr:sp>
    <xdr:clientData/>
  </xdr:oneCellAnchor>
  <xdr:twoCellAnchor>
    <xdr:from>
      <xdr:col>6</xdr:col>
      <xdr:colOff>561975</xdr:colOff>
      <xdr:row>172</xdr:row>
      <xdr:rowOff>123825</xdr:rowOff>
    </xdr:from>
    <xdr:to>
      <xdr:col>7</xdr:col>
      <xdr:colOff>419100</xdr:colOff>
      <xdr:row>173</xdr:row>
      <xdr:rowOff>28575</xdr:rowOff>
    </xdr:to>
    <xdr:cxnSp macro="">
      <xdr:nvCxnSpPr>
        <xdr:cNvPr id="59" name="Straight Arrow Connector 58"/>
        <xdr:cNvCxnSpPr/>
      </xdr:nvCxnSpPr>
      <xdr:spPr>
        <a:xfrm flipV="1">
          <a:off x="8886825" y="28203525"/>
          <a:ext cx="628650" cy="666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447675</xdr:colOff>
      <xdr:row>172</xdr:row>
      <xdr:rowOff>9525</xdr:rowOff>
    </xdr:from>
    <xdr:ext cx="535211" cy="264560"/>
    <xdr:sp macro="" textlink="">
      <xdr:nvSpPr>
        <xdr:cNvPr id="60" name="TextBox 59"/>
        <xdr:cNvSpPr txBox="1"/>
      </xdr:nvSpPr>
      <xdr:spPr>
        <a:xfrm>
          <a:off x="9544050" y="28089225"/>
          <a:ext cx="5352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100"/>
            <a:t>1,11%</a:t>
          </a:r>
        </a:p>
      </xdr:txBody>
    </xdr:sp>
    <xdr:clientData/>
  </xdr:oneCellAnchor>
  <xdr:twoCellAnchor>
    <xdr:from>
      <xdr:col>4</xdr:col>
      <xdr:colOff>180975</xdr:colOff>
      <xdr:row>190</xdr:row>
      <xdr:rowOff>38100</xdr:rowOff>
    </xdr:from>
    <xdr:to>
      <xdr:col>9</xdr:col>
      <xdr:colOff>390525</xdr:colOff>
      <xdr:row>202</xdr:row>
      <xdr:rowOff>38100</xdr:rowOff>
    </xdr:to>
    <xdr:graphicFrame macro="">
      <xdr:nvGraphicFramePr>
        <xdr:cNvPr id="63" name="Chart 6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oneCellAnchor>
    <xdr:from>
      <xdr:col>5</xdr:col>
      <xdr:colOff>171450</xdr:colOff>
      <xdr:row>195</xdr:row>
      <xdr:rowOff>95250</xdr:rowOff>
    </xdr:from>
    <xdr:ext cx="606705" cy="264560"/>
    <xdr:sp macro="" textlink="">
      <xdr:nvSpPr>
        <xdr:cNvPr id="64" name="TextBox 63"/>
        <xdr:cNvSpPr txBox="1"/>
      </xdr:nvSpPr>
      <xdr:spPr>
        <a:xfrm>
          <a:off x="7639050" y="31937325"/>
          <a:ext cx="60670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100"/>
            <a:t>51,11%</a:t>
          </a:r>
        </a:p>
      </xdr:txBody>
    </xdr:sp>
    <xdr:clientData/>
  </xdr:oneCellAnchor>
  <xdr:oneCellAnchor>
    <xdr:from>
      <xdr:col>6</xdr:col>
      <xdr:colOff>76200</xdr:colOff>
      <xdr:row>194</xdr:row>
      <xdr:rowOff>114300</xdr:rowOff>
    </xdr:from>
    <xdr:ext cx="606705" cy="264560"/>
    <xdr:sp macro="" textlink="">
      <xdr:nvSpPr>
        <xdr:cNvPr id="65" name="TextBox 64"/>
        <xdr:cNvSpPr txBox="1"/>
      </xdr:nvSpPr>
      <xdr:spPr>
        <a:xfrm>
          <a:off x="8401050" y="31794450"/>
          <a:ext cx="60670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100"/>
            <a:t>38,89%</a:t>
          </a:r>
        </a:p>
      </xdr:txBody>
    </xdr:sp>
    <xdr:clientData/>
  </xdr:oneCellAnchor>
  <xdr:twoCellAnchor>
    <xdr:from>
      <xdr:col>6</xdr:col>
      <xdr:colOff>276225</xdr:colOff>
      <xdr:row>200</xdr:row>
      <xdr:rowOff>66675</xdr:rowOff>
    </xdr:from>
    <xdr:to>
      <xdr:col>7</xdr:col>
      <xdr:colOff>247650</xdr:colOff>
      <xdr:row>200</xdr:row>
      <xdr:rowOff>142875</xdr:rowOff>
    </xdr:to>
    <xdr:cxnSp macro="">
      <xdr:nvCxnSpPr>
        <xdr:cNvPr id="67" name="Straight Arrow Connector 66"/>
        <xdr:cNvCxnSpPr/>
      </xdr:nvCxnSpPr>
      <xdr:spPr>
        <a:xfrm>
          <a:off x="8601075" y="32718375"/>
          <a:ext cx="742950" cy="76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285750</xdr:colOff>
      <xdr:row>199</xdr:row>
      <xdr:rowOff>152400</xdr:rowOff>
    </xdr:from>
    <xdr:ext cx="535211" cy="264560"/>
    <xdr:sp macro="" textlink="">
      <xdr:nvSpPr>
        <xdr:cNvPr id="68" name="TextBox 67"/>
        <xdr:cNvSpPr txBox="1"/>
      </xdr:nvSpPr>
      <xdr:spPr>
        <a:xfrm>
          <a:off x="9382125" y="32642175"/>
          <a:ext cx="5352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100"/>
            <a:t>4,44%</a:t>
          </a:r>
        </a:p>
      </xdr:txBody>
    </xdr:sp>
    <xdr:clientData/>
  </xdr:oneCellAnchor>
  <xdr:twoCellAnchor>
    <xdr:from>
      <xdr:col>4</xdr:col>
      <xdr:colOff>190500</xdr:colOff>
      <xdr:row>208</xdr:row>
      <xdr:rowOff>119062</xdr:rowOff>
    </xdr:from>
    <xdr:to>
      <xdr:col>9</xdr:col>
      <xdr:colOff>276225</xdr:colOff>
      <xdr:row>223</xdr:row>
      <xdr:rowOff>66675</xdr:rowOff>
    </xdr:to>
    <xdr:graphicFrame macro="">
      <xdr:nvGraphicFramePr>
        <xdr:cNvPr id="71" name="Chart 7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oneCellAnchor>
    <xdr:from>
      <xdr:col>6</xdr:col>
      <xdr:colOff>28575</xdr:colOff>
      <xdr:row>210</xdr:row>
      <xdr:rowOff>9525</xdr:rowOff>
    </xdr:from>
    <xdr:ext cx="434350" cy="436786"/>
    <xdr:sp macro="" textlink="">
      <xdr:nvSpPr>
        <xdr:cNvPr id="72" name="TextBox 71"/>
        <xdr:cNvSpPr txBox="1"/>
      </xdr:nvSpPr>
      <xdr:spPr>
        <a:xfrm>
          <a:off x="8353425" y="34318575"/>
          <a:ext cx="4343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100"/>
            <a:t>5,56</a:t>
          </a:r>
        </a:p>
        <a:p>
          <a:r>
            <a:rPr lang="it-IT" sz="1100"/>
            <a:t>%</a:t>
          </a:r>
        </a:p>
      </xdr:txBody>
    </xdr:sp>
    <xdr:clientData/>
  </xdr:oneCellAnchor>
  <xdr:twoCellAnchor>
    <xdr:from>
      <xdr:col>0</xdr:col>
      <xdr:colOff>1866900</xdr:colOff>
      <xdr:row>231</xdr:row>
      <xdr:rowOff>123826</xdr:rowOff>
    </xdr:from>
    <xdr:to>
      <xdr:col>4</xdr:col>
      <xdr:colOff>742950</xdr:colOff>
      <xdr:row>245</xdr:row>
      <xdr:rowOff>66676</xdr:rowOff>
    </xdr:to>
    <xdr:graphicFrame macro="">
      <xdr:nvGraphicFramePr>
        <xdr:cNvPr id="73" name="Chart 7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oneCellAnchor>
    <xdr:from>
      <xdr:col>0</xdr:col>
      <xdr:colOff>2628900</xdr:colOff>
      <xdr:row>242</xdr:row>
      <xdr:rowOff>95250</xdr:rowOff>
    </xdr:from>
    <xdr:ext cx="611129" cy="264560"/>
    <xdr:sp macro="" textlink="">
      <xdr:nvSpPr>
        <xdr:cNvPr id="75" name="TextBox 74"/>
        <xdr:cNvSpPr txBox="1"/>
      </xdr:nvSpPr>
      <xdr:spPr>
        <a:xfrm>
          <a:off x="2628900" y="39624000"/>
          <a:ext cx="61112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100"/>
            <a:t>Rinviati</a:t>
          </a:r>
        </a:p>
      </xdr:txBody>
    </xdr:sp>
    <xdr:clientData/>
  </xdr:oneCellAnchor>
  <xdr:oneCellAnchor>
    <xdr:from>
      <xdr:col>0</xdr:col>
      <xdr:colOff>3598892</xdr:colOff>
      <xdr:row>242</xdr:row>
      <xdr:rowOff>123825</xdr:rowOff>
    </xdr:from>
    <xdr:ext cx="995914" cy="264560"/>
    <xdr:sp macro="" textlink="">
      <xdr:nvSpPr>
        <xdr:cNvPr id="76" name="TextBox 75"/>
        <xdr:cNvSpPr txBox="1"/>
      </xdr:nvSpPr>
      <xdr:spPr>
        <a:xfrm>
          <a:off x="3598892" y="39652575"/>
          <a:ext cx="99591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it-IT" sz="1100"/>
            <a:t>Ritenuti inutili</a:t>
          </a:r>
        </a:p>
      </xdr:txBody>
    </xdr:sp>
    <xdr:clientData/>
  </xdr:oneCellAnchor>
  <xdr:oneCellAnchor>
    <xdr:from>
      <xdr:col>1</xdr:col>
      <xdr:colOff>809625</xdr:colOff>
      <xdr:row>242</xdr:row>
      <xdr:rowOff>66675</xdr:rowOff>
    </xdr:from>
    <xdr:ext cx="1068369" cy="436786"/>
    <xdr:sp macro="" textlink="">
      <xdr:nvSpPr>
        <xdr:cNvPr id="77" name="TextBox 76"/>
        <xdr:cNvSpPr txBox="1"/>
      </xdr:nvSpPr>
      <xdr:spPr>
        <a:xfrm>
          <a:off x="4848225" y="39595425"/>
          <a:ext cx="1068369"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100"/>
            <a:t>Ripetuti perchè</a:t>
          </a:r>
        </a:p>
        <a:p>
          <a:r>
            <a:rPr lang="it-IT" sz="1100"/>
            <a:t>fatti</a:t>
          </a:r>
          <a:r>
            <a:rPr lang="it-IT" sz="1100" baseline="0"/>
            <a:t> altrove</a:t>
          </a:r>
          <a:endParaRPr lang="it-IT" sz="1100"/>
        </a:p>
      </xdr:txBody>
    </xdr:sp>
    <xdr:clientData/>
  </xdr:oneCellAnchor>
  <xdr:oneCellAnchor>
    <xdr:from>
      <xdr:col>3</xdr:col>
      <xdr:colOff>57150</xdr:colOff>
      <xdr:row>241</xdr:row>
      <xdr:rowOff>142875</xdr:rowOff>
    </xdr:from>
    <xdr:ext cx="1259191" cy="609013"/>
    <xdr:sp macro="" textlink="">
      <xdr:nvSpPr>
        <xdr:cNvPr id="78" name="TextBox 77"/>
        <xdr:cNvSpPr txBox="1"/>
      </xdr:nvSpPr>
      <xdr:spPr>
        <a:xfrm>
          <a:off x="5981700" y="39509700"/>
          <a:ext cx="125919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100"/>
            <a:t>Ripetuti perchè </a:t>
          </a:r>
        </a:p>
        <a:p>
          <a:r>
            <a:rPr lang="it-IT" sz="1100"/>
            <a:t>i</a:t>
          </a:r>
          <a:r>
            <a:rPr lang="it-IT" sz="1100" baseline="0"/>
            <a:t> referti erano stati</a:t>
          </a:r>
        </a:p>
        <a:p>
          <a:r>
            <a:rPr lang="it-IT" sz="1100" baseline="0"/>
            <a:t>smarriti</a:t>
          </a:r>
          <a:endParaRPr lang="it-IT" sz="1100"/>
        </a:p>
      </xdr:txBody>
    </xdr:sp>
    <xdr:clientData/>
  </xdr:oneCellAnchor>
  <xdr:twoCellAnchor>
    <xdr:from>
      <xdr:col>0</xdr:col>
      <xdr:colOff>3381374</xdr:colOff>
      <xdr:row>252</xdr:row>
      <xdr:rowOff>157162</xdr:rowOff>
    </xdr:from>
    <xdr:to>
      <xdr:col>8</xdr:col>
      <xdr:colOff>238124</xdr:colOff>
      <xdr:row>272</xdr:row>
      <xdr:rowOff>76200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275</xdr:row>
      <xdr:rowOff>14287</xdr:rowOff>
    </xdr:from>
    <xdr:to>
      <xdr:col>9</xdr:col>
      <xdr:colOff>0</xdr:colOff>
      <xdr:row>287</xdr:row>
      <xdr:rowOff>57150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oneCellAnchor>
    <xdr:from>
      <xdr:col>5</xdr:col>
      <xdr:colOff>104775</xdr:colOff>
      <xdr:row>278</xdr:row>
      <xdr:rowOff>133350</xdr:rowOff>
    </xdr:from>
    <xdr:ext cx="606705" cy="264560"/>
    <xdr:sp macro="" textlink="">
      <xdr:nvSpPr>
        <xdr:cNvPr id="18" name="TextBox 17"/>
        <xdr:cNvSpPr txBox="1"/>
      </xdr:nvSpPr>
      <xdr:spPr>
        <a:xfrm>
          <a:off x="6705600" y="45605700"/>
          <a:ext cx="60670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100"/>
            <a:t>35,56%</a:t>
          </a:r>
        </a:p>
      </xdr:txBody>
    </xdr:sp>
    <xdr:clientData/>
  </xdr:oneCellAnchor>
  <xdr:oneCellAnchor>
    <xdr:from>
      <xdr:col>6</xdr:col>
      <xdr:colOff>266700</xdr:colOff>
      <xdr:row>282</xdr:row>
      <xdr:rowOff>57150</xdr:rowOff>
    </xdr:from>
    <xdr:ext cx="606705" cy="264560"/>
    <xdr:sp macro="" textlink="">
      <xdr:nvSpPr>
        <xdr:cNvPr id="19" name="TextBox 18"/>
        <xdr:cNvSpPr txBox="1"/>
      </xdr:nvSpPr>
      <xdr:spPr>
        <a:xfrm>
          <a:off x="7724775" y="46177200"/>
          <a:ext cx="60670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100"/>
            <a:t>38,89%</a:t>
          </a:r>
        </a:p>
      </xdr:txBody>
    </xdr:sp>
    <xdr:clientData/>
  </xdr:oneCellAnchor>
  <xdr:oneCellAnchor>
    <xdr:from>
      <xdr:col>6</xdr:col>
      <xdr:colOff>333375</xdr:colOff>
      <xdr:row>277</xdr:row>
      <xdr:rowOff>104775</xdr:rowOff>
    </xdr:from>
    <xdr:ext cx="606705" cy="264560"/>
    <xdr:sp macro="" textlink="">
      <xdr:nvSpPr>
        <xdr:cNvPr id="22" name="TextBox 21"/>
        <xdr:cNvSpPr txBox="1"/>
      </xdr:nvSpPr>
      <xdr:spPr>
        <a:xfrm>
          <a:off x="7791450" y="45415200"/>
          <a:ext cx="60670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100"/>
            <a:t>13,33%</a:t>
          </a:r>
        </a:p>
      </xdr:txBody>
    </xdr:sp>
    <xdr:clientData/>
  </xdr:oneCellAnchor>
  <xdr:oneCellAnchor>
    <xdr:from>
      <xdr:col>6</xdr:col>
      <xdr:colOff>19050</xdr:colOff>
      <xdr:row>276</xdr:row>
      <xdr:rowOff>47625</xdr:rowOff>
    </xdr:from>
    <xdr:ext cx="535211" cy="264560"/>
    <xdr:sp macro="" textlink="">
      <xdr:nvSpPr>
        <xdr:cNvPr id="25" name="TextBox 24"/>
        <xdr:cNvSpPr txBox="1"/>
      </xdr:nvSpPr>
      <xdr:spPr>
        <a:xfrm>
          <a:off x="7477125" y="45196125"/>
          <a:ext cx="5352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100"/>
            <a:t>6,67%</a:t>
          </a:r>
        </a:p>
      </xdr:txBody>
    </xdr:sp>
    <xdr:clientData/>
  </xdr:oneCellAnchor>
  <xdr:twoCellAnchor>
    <xdr:from>
      <xdr:col>4</xdr:col>
      <xdr:colOff>697136</xdr:colOff>
      <xdr:row>284</xdr:row>
      <xdr:rowOff>95250</xdr:rowOff>
    </xdr:from>
    <xdr:to>
      <xdr:col>5</xdr:col>
      <xdr:colOff>428625</xdr:colOff>
      <xdr:row>285</xdr:row>
      <xdr:rowOff>151330</xdr:rowOff>
    </xdr:to>
    <xdr:cxnSp macro="">
      <xdr:nvCxnSpPr>
        <xdr:cNvPr id="29" name="Straight Arrow Connector 28"/>
        <xdr:cNvCxnSpPr>
          <a:endCxn id="30" idx="3"/>
        </xdr:cNvCxnSpPr>
      </xdr:nvCxnSpPr>
      <xdr:spPr>
        <a:xfrm flipH="1">
          <a:off x="6526436" y="46539150"/>
          <a:ext cx="503014" cy="218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161925</xdr:colOff>
      <xdr:row>285</xdr:row>
      <xdr:rowOff>19050</xdr:rowOff>
    </xdr:from>
    <xdr:ext cx="535211" cy="264560"/>
    <xdr:sp macro="" textlink="">
      <xdr:nvSpPr>
        <xdr:cNvPr id="30" name="TextBox 29"/>
        <xdr:cNvSpPr txBox="1"/>
      </xdr:nvSpPr>
      <xdr:spPr>
        <a:xfrm>
          <a:off x="5991225" y="46624875"/>
          <a:ext cx="5352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100"/>
            <a:t>5,56%</a:t>
          </a:r>
        </a:p>
      </xdr:txBody>
    </xdr:sp>
    <xdr:clientData/>
  </xdr:oneCellAnchor>
  <xdr:twoCellAnchor>
    <xdr:from>
      <xdr:col>3</xdr:col>
      <xdr:colOff>495300</xdr:colOff>
      <xdr:row>295</xdr:row>
      <xdr:rowOff>4762</xdr:rowOff>
    </xdr:from>
    <xdr:to>
      <xdr:col>8</xdr:col>
      <xdr:colOff>142876</xdr:colOff>
      <xdr:row>307</xdr:row>
      <xdr:rowOff>152400</xdr:rowOff>
    </xdr:to>
    <xdr:graphicFrame macro="">
      <xdr:nvGraphicFramePr>
        <xdr:cNvPr id="54" name="Chart 5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oneCellAnchor>
    <xdr:from>
      <xdr:col>4</xdr:col>
      <xdr:colOff>600075</xdr:colOff>
      <xdr:row>303</xdr:row>
      <xdr:rowOff>28575</xdr:rowOff>
    </xdr:from>
    <xdr:ext cx="606705" cy="264560"/>
    <xdr:sp macro="" textlink="">
      <xdr:nvSpPr>
        <xdr:cNvPr id="58" name="TextBox 57"/>
        <xdr:cNvSpPr txBox="1"/>
      </xdr:nvSpPr>
      <xdr:spPr>
        <a:xfrm>
          <a:off x="6429375" y="49587150"/>
          <a:ext cx="60670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100"/>
            <a:t>81,11%</a:t>
          </a:r>
        </a:p>
      </xdr:txBody>
    </xdr:sp>
    <xdr:clientData/>
  </xdr:oneCellAnchor>
  <xdr:twoCellAnchor>
    <xdr:from>
      <xdr:col>4</xdr:col>
      <xdr:colOff>268511</xdr:colOff>
      <xdr:row>297</xdr:row>
      <xdr:rowOff>76200</xdr:rowOff>
    </xdr:from>
    <xdr:to>
      <xdr:col>4</xdr:col>
      <xdr:colOff>600075</xdr:colOff>
      <xdr:row>297</xdr:row>
      <xdr:rowOff>132280</xdr:rowOff>
    </xdr:to>
    <xdr:cxnSp macro="">
      <xdr:nvCxnSpPr>
        <xdr:cNvPr id="62" name="Straight Arrow Connector 61"/>
        <xdr:cNvCxnSpPr>
          <a:endCxn id="66" idx="3"/>
        </xdr:cNvCxnSpPr>
      </xdr:nvCxnSpPr>
      <xdr:spPr>
        <a:xfrm flipH="1">
          <a:off x="6097811" y="48663225"/>
          <a:ext cx="331564" cy="560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504825</xdr:colOff>
      <xdr:row>297</xdr:row>
      <xdr:rowOff>0</xdr:rowOff>
    </xdr:from>
    <xdr:ext cx="535211" cy="264560"/>
    <xdr:sp macro="" textlink="">
      <xdr:nvSpPr>
        <xdr:cNvPr id="66" name="TextBox 65"/>
        <xdr:cNvSpPr txBox="1"/>
      </xdr:nvSpPr>
      <xdr:spPr>
        <a:xfrm>
          <a:off x="5562600" y="48587025"/>
          <a:ext cx="5352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100"/>
            <a:t>5,56%</a:t>
          </a:r>
        </a:p>
      </xdr:txBody>
    </xdr:sp>
    <xdr:clientData/>
  </xdr:oneCellAnchor>
  <xdr:twoCellAnchor>
    <xdr:from>
      <xdr:col>5</xdr:col>
      <xdr:colOff>38100</xdr:colOff>
      <xdr:row>297</xdr:row>
      <xdr:rowOff>133350</xdr:rowOff>
    </xdr:from>
    <xdr:to>
      <xdr:col>5</xdr:col>
      <xdr:colOff>847725</xdr:colOff>
      <xdr:row>298</xdr:row>
      <xdr:rowOff>9525</xdr:rowOff>
    </xdr:to>
    <xdr:cxnSp macro="">
      <xdr:nvCxnSpPr>
        <xdr:cNvPr id="70" name="Straight Arrow Connector 69"/>
        <xdr:cNvCxnSpPr/>
      </xdr:nvCxnSpPr>
      <xdr:spPr>
        <a:xfrm>
          <a:off x="6638925" y="48720375"/>
          <a:ext cx="809625" cy="381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247650</xdr:colOff>
      <xdr:row>296</xdr:row>
      <xdr:rowOff>57150</xdr:rowOff>
    </xdr:from>
    <xdr:to>
      <xdr:col>6</xdr:col>
      <xdr:colOff>295275</xdr:colOff>
      <xdr:row>296</xdr:row>
      <xdr:rowOff>152401</xdr:rowOff>
    </xdr:to>
    <xdr:cxnSp macro="">
      <xdr:nvCxnSpPr>
        <xdr:cNvPr id="79" name="Straight Arrow Connector 78"/>
        <xdr:cNvCxnSpPr/>
      </xdr:nvCxnSpPr>
      <xdr:spPr>
        <a:xfrm flipV="1">
          <a:off x="6848475" y="48482250"/>
          <a:ext cx="904875" cy="952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238125</xdr:colOff>
      <xdr:row>295</xdr:row>
      <xdr:rowOff>95250</xdr:rowOff>
    </xdr:from>
    <xdr:ext cx="535211" cy="264560"/>
    <xdr:sp macro="" textlink="">
      <xdr:nvSpPr>
        <xdr:cNvPr id="80" name="TextBox 79"/>
        <xdr:cNvSpPr txBox="1"/>
      </xdr:nvSpPr>
      <xdr:spPr>
        <a:xfrm>
          <a:off x="7696200" y="48358425"/>
          <a:ext cx="5352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100"/>
            <a:t>5,56%</a:t>
          </a:r>
        </a:p>
      </xdr:txBody>
    </xdr:sp>
    <xdr:clientData/>
  </xdr:oneCellAnchor>
  <xdr:oneCellAnchor>
    <xdr:from>
      <xdr:col>5</xdr:col>
      <xdr:colOff>781050</xdr:colOff>
      <xdr:row>297</xdr:row>
      <xdr:rowOff>57150</xdr:rowOff>
    </xdr:from>
    <xdr:ext cx="535211" cy="264560"/>
    <xdr:sp macro="" textlink="">
      <xdr:nvSpPr>
        <xdr:cNvPr id="81" name="TextBox 80"/>
        <xdr:cNvSpPr txBox="1"/>
      </xdr:nvSpPr>
      <xdr:spPr>
        <a:xfrm>
          <a:off x="7381875" y="48644175"/>
          <a:ext cx="5352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100"/>
            <a:t>4,44%</a:t>
          </a:r>
        </a:p>
      </xdr:txBody>
    </xdr:sp>
    <xdr:clientData/>
  </xdr:oneCellAnchor>
  <xdr:twoCellAnchor>
    <xdr:from>
      <xdr:col>0</xdr:col>
      <xdr:colOff>3124200</xdr:colOff>
      <xdr:row>318</xdr:row>
      <xdr:rowOff>23812</xdr:rowOff>
    </xdr:from>
    <xdr:to>
      <xdr:col>5</xdr:col>
      <xdr:colOff>533400</xdr:colOff>
      <xdr:row>335</xdr:row>
      <xdr:rowOff>14287</xdr:rowOff>
    </xdr:to>
    <xdr:graphicFrame macro="">
      <xdr:nvGraphicFramePr>
        <xdr:cNvPr id="93" name="Chart 9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0</xdr:colOff>
      <xdr:row>346</xdr:row>
      <xdr:rowOff>14285</xdr:rowOff>
    </xdr:from>
    <xdr:to>
      <xdr:col>7</xdr:col>
      <xdr:colOff>0</xdr:colOff>
      <xdr:row>361</xdr:row>
      <xdr:rowOff>152399</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1247775</xdr:colOff>
      <xdr:row>379</xdr:row>
      <xdr:rowOff>9525</xdr:rowOff>
    </xdr:from>
    <xdr:to>
      <xdr:col>9</xdr:col>
      <xdr:colOff>57149</xdr:colOff>
      <xdr:row>398</xdr:row>
      <xdr:rowOff>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9525</xdr:colOff>
      <xdr:row>92</xdr:row>
      <xdr:rowOff>100012</xdr:rowOff>
    </xdr:from>
    <xdr:to>
      <xdr:col>8</xdr:col>
      <xdr:colOff>409575</xdr:colOff>
      <xdr:row>103</xdr:row>
      <xdr:rowOff>38100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oneCellAnchor>
    <xdr:from>
      <xdr:col>5</xdr:col>
      <xdr:colOff>304800</xdr:colOff>
      <xdr:row>97</xdr:row>
      <xdr:rowOff>104775</xdr:rowOff>
    </xdr:from>
    <xdr:ext cx="606705" cy="264560"/>
    <xdr:sp macro="" textlink="">
      <xdr:nvSpPr>
        <xdr:cNvPr id="46" name="TextBox 45"/>
        <xdr:cNvSpPr txBox="1"/>
      </xdr:nvSpPr>
      <xdr:spPr>
        <a:xfrm>
          <a:off x="7772400" y="15887700"/>
          <a:ext cx="60670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100"/>
            <a:t>62,22%</a:t>
          </a:r>
        </a:p>
      </xdr:txBody>
    </xdr:sp>
    <xdr:clientData/>
  </xdr:oneCellAnchor>
  <xdr:oneCellAnchor>
    <xdr:from>
      <xdr:col>6</xdr:col>
      <xdr:colOff>114300</xdr:colOff>
      <xdr:row>96</xdr:row>
      <xdr:rowOff>38100</xdr:rowOff>
    </xdr:from>
    <xdr:ext cx="606705" cy="264560"/>
    <xdr:sp macro="" textlink="">
      <xdr:nvSpPr>
        <xdr:cNvPr id="48" name="TextBox 47"/>
        <xdr:cNvSpPr txBox="1"/>
      </xdr:nvSpPr>
      <xdr:spPr>
        <a:xfrm>
          <a:off x="8439150" y="15659100"/>
          <a:ext cx="60670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100"/>
            <a:t>37,78%</a:t>
          </a:r>
        </a:p>
      </xdr:txBody>
    </xdr:sp>
    <xdr:clientData/>
  </xdr:oneCellAnchor>
  <xdr:oneCellAnchor>
    <xdr:from>
      <xdr:col>5</xdr:col>
      <xdr:colOff>400050</xdr:colOff>
      <xdr:row>90</xdr:row>
      <xdr:rowOff>85725</xdr:rowOff>
    </xdr:from>
    <xdr:ext cx="1954446" cy="374141"/>
    <xdr:sp macro="" textlink="">
      <xdr:nvSpPr>
        <xdr:cNvPr id="61" name="TextBox 60"/>
        <xdr:cNvSpPr txBox="1"/>
      </xdr:nvSpPr>
      <xdr:spPr>
        <a:xfrm>
          <a:off x="7867650" y="14697075"/>
          <a:ext cx="195444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800" b="1"/>
            <a:t>Questo</a:t>
          </a:r>
          <a:r>
            <a:rPr lang="it-IT" sz="1800" b="1" baseline="0"/>
            <a:t> ricovero è:</a:t>
          </a:r>
          <a:endParaRPr lang="it-IT" sz="1800" b="1"/>
        </a:p>
      </xdr:txBody>
    </xdr:sp>
    <xdr:clientData/>
  </xdr:oneCellAnchor>
  <xdr:oneCellAnchor>
    <xdr:from>
      <xdr:col>0</xdr:col>
      <xdr:colOff>2095500</xdr:colOff>
      <xdr:row>130</xdr:row>
      <xdr:rowOff>123825</xdr:rowOff>
    </xdr:from>
    <xdr:ext cx="3907416" cy="374141"/>
    <xdr:sp macro="" textlink="">
      <xdr:nvSpPr>
        <xdr:cNvPr id="82" name="TextBox 81"/>
        <xdr:cNvSpPr txBox="1"/>
      </xdr:nvSpPr>
      <xdr:spPr>
        <a:xfrm>
          <a:off x="2095500" y="21326475"/>
          <a:ext cx="390741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800" b="1"/>
            <a:t>Informazioni circa le regole del reparto</a:t>
          </a:r>
        </a:p>
      </xdr:txBody>
    </xdr:sp>
    <xdr:clientData/>
  </xdr:oneCellAnchor>
  <xdr:oneCellAnchor>
    <xdr:from>
      <xdr:col>5</xdr:col>
      <xdr:colOff>28575</xdr:colOff>
      <xdr:row>170</xdr:row>
      <xdr:rowOff>0</xdr:rowOff>
    </xdr:from>
    <xdr:ext cx="3474669" cy="515013"/>
    <xdr:sp macro="" textlink="">
      <xdr:nvSpPr>
        <xdr:cNvPr id="85" name="TextBox 84"/>
        <xdr:cNvSpPr txBox="1"/>
      </xdr:nvSpPr>
      <xdr:spPr>
        <a:xfrm>
          <a:off x="7496175" y="27755850"/>
          <a:ext cx="3474669" cy="515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it-IT" sz="1600" b="1" i="0" baseline="0">
              <a:solidFill>
                <a:schemeClr val="tx1"/>
              </a:solidFill>
              <a:effectLst/>
              <a:latin typeface="+mn-lt"/>
              <a:ea typeface="+mn-ea"/>
              <a:cs typeface="+mn-cs"/>
            </a:rPr>
            <a:t>Informazioni e spiegazioni sul suo caso</a:t>
          </a:r>
          <a:endParaRPr lang="it-IT" sz="1600" b="1">
            <a:effectLst/>
          </a:endParaRPr>
        </a:p>
        <a:p>
          <a:endParaRPr lang="it-IT" sz="1100"/>
        </a:p>
      </xdr:txBody>
    </xdr:sp>
    <xdr:clientData/>
  </xdr:oneCellAnchor>
  <xdr:oneCellAnchor>
    <xdr:from>
      <xdr:col>3</xdr:col>
      <xdr:colOff>409575</xdr:colOff>
      <xdr:row>188</xdr:row>
      <xdr:rowOff>9525</xdr:rowOff>
    </xdr:from>
    <xdr:ext cx="184731" cy="264560"/>
    <xdr:sp macro="" textlink="">
      <xdr:nvSpPr>
        <xdr:cNvPr id="88" name="TextBox 87"/>
        <xdr:cNvSpPr txBox="1"/>
      </xdr:nvSpPr>
      <xdr:spPr>
        <a:xfrm>
          <a:off x="6334125" y="3071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oneCellAnchor>
    <xdr:from>
      <xdr:col>5</xdr:col>
      <xdr:colOff>333375</xdr:colOff>
      <xdr:row>206</xdr:row>
      <xdr:rowOff>47625</xdr:rowOff>
    </xdr:from>
    <xdr:ext cx="2597827" cy="374141"/>
    <xdr:sp macro="" textlink="">
      <xdr:nvSpPr>
        <xdr:cNvPr id="89" name="TextBox 88"/>
        <xdr:cNvSpPr txBox="1"/>
      </xdr:nvSpPr>
      <xdr:spPr>
        <a:xfrm>
          <a:off x="7800975" y="33708975"/>
          <a:ext cx="2597827"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800" b="1"/>
            <a:t>Le hanno spiegato i</a:t>
          </a:r>
          <a:r>
            <a:rPr lang="it-IT" sz="1800" b="1" baseline="0"/>
            <a:t> rischi</a:t>
          </a:r>
          <a:endParaRPr lang="it-IT" sz="1800" b="1"/>
        </a:p>
      </xdr:txBody>
    </xdr:sp>
    <xdr:clientData/>
  </xdr:oneCellAnchor>
  <xdr:twoCellAnchor>
    <xdr:from>
      <xdr:col>0</xdr:col>
      <xdr:colOff>781050</xdr:colOff>
      <xdr:row>419</xdr:row>
      <xdr:rowOff>33337</xdr:rowOff>
    </xdr:from>
    <xdr:to>
      <xdr:col>8</xdr:col>
      <xdr:colOff>762000</xdr:colOff>
      <xdr:row>441</xdr:row>
      <xdr:rowOff>142875</xdr:rowOff>
    </xdr:to>
    <xdr:graphicFrame macro="">
      <xdr:nvGraphicFramePr>
        <xdr:cNvPr id="90" name="Chart 8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xdr:col>
      <xdr:colOff>9525</xdr:colOff>
      <xdr:row>446</xdr:row>
      <xdr:rowOff>152399</xdr:rowOff>
    </xdr:from>
    <xdr:to>
      <xdr:col>7</xdr:col>
      <xdr:colOff>247650</xdr:colOff>
      <xdr:row>461</xdr:row>
      <xdr:rowOff>138111</xdr:rowOff>
    </xdr:to>
    <xdr:graphicFrame macro="">
      <xdr:nvGraphicFramePr>
        <xdr:cNvPr id="91"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oneCellAnchor>
    <xdr:from>
      <xdr:col>4</xdr:col>
      <xdr:colOff>333375</xdr:colOff>
      <xdr:row>456</xdr:row>
      <xdr:rowOff>57150</xdr:rowOff>
    </xdr:from>
    <xdr:ext cx="606705" cy="264560"/>
    <xdr:sp macro="" textlink="">
      <xdr:nvSpPr>
        <xdr:cNvPr id="92" name="TextBox 91"/>
        <xdr:cNvSpPr txBox="1"/>
      </xdr:nvSpPr>
      <xdr:spPr>
        <a:xfrm>
          <a:off x="7029450" y="74580750"/>
          <a:ext cx="60670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100"/>
            <a:t>71,11%</a:t>
          </a:r>
        </a:p>
      </xdr:txBody>
    </xdr:sp>
    <xdr:clientData/>
  </xdr:oneCellAnchor>
  <xdr:oneCellAnchor>
    <xdr:from>
      <xdr:col>4</xdr:col>
      <xdr:colOff>38100</xdr:colOff>
      <xdr:row>448</xdr:row>
      <xdr:rowOff>152400</xdr:rowOff>
    </xdr:from>
    <xdr:ext cx="606705" cy="264560"/>
    <xdr:sp macro="" textlink="">
      <xdr:nvSpPr>
        <xdr:cNvPr id="94" name="TextBox 93"/>
        <xdr:cNvSpPr txBox="1"/>
      </xdr:nvSpPr>
      <xdr:spPr>
        <a:xfrm>
          <a:off x="6734175" y="73380600"/>
          <a:ext cx="60670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100"/>
            <a:t>10,00%</a:t>
          </a:r>
        </a:p>
      </xdr:txBody>
    </xdr:sp>
    <xdr:clientData/>
  </xdr:oneCellAnchor>
  <xdr:twoCellAnchor>
    <xdr:from>
      <xdr:col>4</xdr:col>
      <xdr:colOff>723900</xdr:colOff>
      <xdr:row>448</xdr:row>
      <xdr:rowOff>9525</xdr:rowOff>
    </xdr:from>
    <xdr:to>
      <xdr:col>6</xdr:col>
      <xdr:colOff>28575</xdr:colOff>
      <xdr:row>448</xdr:row>
      <xdr:rowOff>9525</xdr:rowOff>
    </xdr:to>
    <xdr:cxnSp macro="">
      <xdr:nvCxnSpPr>
        <xdr:cNvPr id="96" name="Straight Arrow Connector 95"/>
        <xdr:cNvCxnSpPr/>
      </xdr:nvCxnSpPr>
      <xdr:spPr>
        <a:xfrm>
          <a:off x="7419975" y="73237725"/>
          <a:ext cx="9334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19050</xdr:colOff>
      <xdr:row>447</xdr:row>
      <xdr:rowOff>19050</xdr:rowOff>
    </xdr:from>
    <xdr:ext cx="535211" cy="264560"/>
    <xdr:sp macro="" textlink="">
      <xdr:nvSpPr>
        <xdr:cNvPr id="97" name="TextBox 96"/>
        <xdr:cNvSpPr txBox="1"/>
      </xdr:nvSpPr>
      <xdr:spPr>
        <a:xfrm>
          <a:off x="8343900" y="73085325"/>
          <a:ext cx="5352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100"/>
            <a:t>3,33%</a:t>
          </a:r>
        </a:p>
      </xdr:txBody>
    </xdr:sp>
    <xdr:clientData/>
  </xdr:oneCellAnchor>
  <xdr:twoCellAnchor>
    <xdr:from>
      <xdr:col>0</xdr:col>
      <xdr:colOff>1990724</xdr:colOff>
      <xdr:row>471</xdr:row>
      <xdr:rowOff>157162</xdr:rowOff>
    </xdr:from>
    <xdr:to>
      <xdr:col>4</xdr:col>
      <xdr:colOff>400049</xdr:colOff>
      <xdr:row>485</xdr:row>
      <xdr:rowOff>85725</xdr:rowOff>
    </xdr:to>
    <xdr:graphicFrame macro="">
      <xdr:nvGraphicFramePr>
        <xdr:cNvPr id="98" name="Chart 9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1371600</xdr:colOff>
      <xdr:row>498</xdr:row>
      <xdr:rowOff>104775</xdr:rowOff>
    </xdr:from>
    <xdr:to>
      <xdr:col>2</xdr:col>
      <xdr:colOff>114299</xdr:colOff>
      <xdr:row>511</xdr:row>
      <xdr:rowOff>119062</xdr:rowOff>
    </xdr:to>
    <xdr:graphicFrame macro="">
      <xdr:nvGraphicFramePr>
        <xdr:cNvPr id="99" name="Chart 9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oneCellAnchor>
    <xdr:from>
      <xdr:col>0</xdr:col>
      <xdr:colOff>2019300</xdr:colOff>
      <xdr:row>504</xdr:row>
      <xdr:rowOff>123825</xdr:rowOff>
    </xdr:from>
    <xdr:ext cx="606705" cy="264560"/>
    <xdr:sp macro="" textlink="">
      <xdr:nvSpPr>
        <xdr:cNvPr id="100" name="TextBox 99"/>
        <xdr:cNvSpPr txBox="1"/>
      </xdr:nvSpPr>
      <xdr:spPr>
        <a:xfrm>
          <a:off x="2019300" y="82496025"/>
          <a:ext cx="60670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100"/>
            <a:t>57,78%</a:t>
          </a:r>
        </a:p>
      </xdr:txBody>
    </xdr:sp>
    <xdr:clientData/>
  </xdr:oneCellAnchor>
  <xdr:oneCellAnchor>
    <xdr:from>
      <xdr:col>0</xdr:col>
      <xdr:colOff>2914650</xdr:colOff>
      <xdr:row>505</xdr:row>
      <xdr:rowOff>19050</xdr:rowOff>
    </xdr:from>
    <xdr:ext cx="606705" cy="264560"/>
    <xdr:sp macro="" textlink="">
      <xdr:nvSpPr>
        <xdr:cNvPr id="101" name="TextBox 100"/>
        <xdr:cNvSpPr txBox="1"/>
      </xdr:nvSpPr>
      <xdr:spPr>
        <a:xfrm>
          <a:off x="2914650" y="82553175"/>
          <a:ext cx="60670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100"/>
            <a:t>14,44%</a:t>
          </a:r>
        </a:p>
      </xdr:txBody>
    </xdr:sp>
    <xdr:clientData/>
  </xdr:oneCellAnchor>
  <xdr:oneCellAnchor>
    <xdr:from>
      <xdr:col>0</xdr:col>
      <xdr:colOff>2733675</xdr:colOff>
      <xdr:row>501</xdr:row>
      <xdr:rowOff>123825</xdr:rowOff>
    </xdr:from>
    <xdr:ext cx="606705" cy="264560"/>
    <xdr:sp macro="" textlink="">
      <xdr:nvSpPr>
        <xdr:cNvPr id="102" name="TextBox 101"/>
        <xdr:cNvSpPr txBox="1"/>
      </xdr:nvSpPr>
      <xdr:spPr>
        <a:xfrm>
          <a:off x="2733675" y="82010250"/>
          <a:ext cx="60670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100"/>
            <a:t>20,00%</a:t>
          </a:r>
        </a:p>
      </xdr:txBody>
    </xdr:sp>
    <xdr:clientData/>
  </xdr:oneCellAnchor>
  <xdr:twoCellAnchor>
    <xdr:from>
      <xdr:col>0</xdr:col>
      <xdr:colOff>3571875</xdr:colOff>
      <xdr:row>504</xdr:row>
      <xdr:rowOff>19050</xdr:rowOff>
    </xdr:from>
    <xdr:to>
      <xdr:col>0</xdr:col>
      <xdr:colOff>3743325</xdr:colOff>
      <xdr:row>509</xdr:row>
      <xdr:rowOff>47625</xdr:rowOff>
    </xdr:to>
    <xdr:cxnSp macro="">
      <xdr:nvCxnSpPr>
        <xdr:cNvPr id="104" name="Straight Arrow Connector 103"/>
        <xdr:cNvCxnSpPr/>
      </xdr:nvCxnSpPr>
      <xdr:spPr>
        <a:xfrm>
          <a:off x="3571875" y="82391250"/>
          <a:ext cx="171450" cy="838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3457575</xdr:colOff>
      <xdr:row>509</xdr:row>
      <xdr:rowOff>57150</xdr:rowOff>
    </xdr:from>
    <xdr:ext cx="535211" cy="264560"/>
    <xdr:sp macro="" textlink="">
      <xdr:nvSpPr>
        <xdr:cNvPr id="105" name="TextBox 104"/>
        <xdr:cNvSpPr txBox="1"/>
      </xdr:nvSpPr>
      <xdr:spPr>
        <a:xfrm>
          <a:off x="3457575" y="83238975"/>
          <a:ext cx="5352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1100"/>
            <a:t>1,11%</a:t>
          </a:r>
        </a:p>
      </xdr:txBody>
    </xdr:sp>
    <xdr:clientData/>
  </xdr:oneCellAnchor>
  <xdr:twoCellAnchor>
    <xdr:from>
      <xdr:col>4</xdr:col>
      <xdr:colOff>600075</xdr:colOff>
      <xdr:row>15</xdr:row>
      <xdr:rowOff>66674</xdr:rowOff>
    </xdr:from>
    <xdr:to>
      <xdr:col>7</xdr:col>
      <xdr:colOff>647700</xdr:colOff>
      <xdr:row>29</xdr:row>
      <xdr:rowOff>100011</xdr:rowOff>
    </xdr:to>
    <xdr:graphicFrame macro="">
      <xdr:nvGraphicFramePr>
        <xdr:cNvPr id="47" name="Grafico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0.43958</cdr:x>
      <cdr:y>0.75377</cdr:y>
    </cdr:from>
    <cdr:to>
      <cdr:x>0.61042</cdr:x>
      <cdr:y>1</cdr:y>
    </cdr:to>
    <cdr:sp macro="" textlink="">
      <cdr:nvSpPr>
        <cdr:cNvPr id="18" name="TextBox 17"/>
        <cdr:cNvSpPr txBox="1"/>
      </cdr:nvSpPr>
      <cdr:spPr>
        <a:xfrm xmlns:a="http://schemas.openxmlformats.org/drawingml/2006/main">
          <a:off x="2009775" y="2143124"/>
          <a:ext cx="781050" cy="70008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it-IT" sz="1100"/>
            <a:t>18,89%</a:t>
          </a:r>
        </a:p>
      </cdr:txBody>
    </cdr:sp>
  </cdr:relSizeAnchor>
  <cdr:relSizeAnchor xmlns:cdr="http://schemas.openxmlformats.org/drawingml/2006/chartDrawing">
    <cdr:from>
      <cdr:x>0.25231</cdr:x>
      <cdr:y>0.67839</cdr:y>
    </cdr:from>
    <cdr:to>
      <cdr:x>0.4919</cdr:x>
      <cdr:y>1</cdr:y>
    </cdr:to>
    <cdr:sp macro="" textlink="">
      <cdr:nvSpPr>
        <cdr:cNvPr id="19" name="TextBox 18"/>
        <cdr:cNvSpPr txBox="1"/>
      </cdr:nvSpPr>
      <cdr:spPr>
        <a:xfrm xmlns:a="http://schemas.openxmlformats.org/drawingml/2006/main">
          <a:off x="1175191" y="1680033"/>
          <a:ext cx="1115944" cy="79646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it-IT" sz="1100"/>
            <a:t>11,11%</a:t>
          </a:r>
        </a:p>
      </cdr:txBody>
    </cdr:sp>
  </cdr:relSizeAnchor>
  <cdr:relSizeAnchor xmlns:cdr="http://schemas.openxmlformats.org/drawingml/2006/chartDrawing">
    <cdr:from>
      <cdr:x>0.25208</cdr:x>
      <cdr:y>0.38861</cdr:y>
    </cdr:from>
    <cdr:to>
      <cdr:x>0.49375</cdr:x>
      <cdr:y>0.73367</cdr:y>
    </cdr:to>
    <cdr:sp macro="" textlink="">
      <cdr:nvSpPr>
        <cdr:cNvPr id="20" name="TextBox 19"/>
        <cdr:cNvSpPr txBox="1"/>
      </cdr:nvSpPr>
      <cdr:spPr>
        <a:xfrm xmlns:a="http://schemas.openxmlformats.org/drawingml/2006/main">
          <a:off x="1152525" y="962392"/>
          <a:ext cx="1104899" cy="85453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it-IT" sz="1100"/>
            <a:t>7,78%</a:t>
          </a:r>
        </a:p>
      </cdr:txBody>
    </cdr:sp>
  </cdr:relSizeAnchor>
</c:userShapes>
</file>

<file path=xl/drawings/drawing3.xml><?xml version="1.0" encoding="utf-8"?>
<c:userShapes xmlns:c="http://schemas.openxmlformats.org/drawingml/2006/chart">
  <cdr:relSizeAnchor xmlns:cdr="http://schemas.openxmlformats.org/drawingml/2006/chartDrawing">
    <cdr:from>
      <cdr:x>0.72288</cdr:x>
      <cdr:y>0.63636</cdr:y>
    </cdr:from>
    <cdr:to>
      <cdr:x>0.83608</cdr:x>
      <cdr:y>0.90029</cdr:y>
    </cdr:to>
    <cdr:sp macro="" textlink="">
      <cdr:nvSpPr>
        <cdr:cNvPr id="3" name="TextBox 2"/>
        <cdr:cNvSpPr txBox="1"/>
      </cdr:nvSpPr>
      <cdr:spPr>
        <a:xfrm xmlns:a="http://schemas.openxmlformats.org/drawingml/2006/main">
          <a:off x="5838825" y="2066925"/>
          <a:ext cx="914400" cy="857250"/>
        </a:xfrm>
        <a:prstGeom xmlns:a="http://schemas.openxmlformats.org/drawingml/2006/main" prst="rect">
          <a:avLst/>
        </a:prstGeom>
      </cdr:spPr>
      <cdr:txBody>
        <a:bodyPr xmlns:a="http://schemas.openxmlformats.org/drawingml/2006/main" vertOverflow="clip" wrap="none" rtlCol="0" anchor="t"/>
        <a:lstStyle xmlns:a="http://schemas.openxmlformats.org/drawingml/2006/main"/>
        <a:p xmlns:a="http://schemas.openxmlformats.org/drawingml/2006/main">
          <a:pPr algn="ctr"/>
          <a:r>
            <a:rPr lang="it-IT" sz="800"/>
            <a:t>Altro</a:t>
          </a:r>
        </a:p>
      </cdr:txBody>
    </cdr:sp>
  </cdr:relSizeAnchor>
</c:userShapes>
</file>

<file path=xl/drawings/drawing4.xml><?xml version="1.0" encoding="utf-8"?>
<c:userShapes xmlns:c="http://schemas.openxmlformats.org/drawingml/2006/chart">
  <cdr:relSizeAnchor xmlns:cdr="http://schemas.openxmlformats.org/drawingml/2006/chartDrawing">
    <cdr:from>
      <cdr:x>0.27884</cdr:x>
      <cdr:y>0.36302</cdr:y>
    </cdr:from>
    <cdr:to>
      <cdr:x>0.47884</cdr:x>
      <cdr:y>0.69635</cdr:y>
    </cdr:to>
    <cdr:sp macro="" textlink="">
      <cdr:nvSpPr>
        <cdr:cNvPr id="2" name="TextBox 1"/>
        <cdr:cNvSpPr txBox="1"/>
      </cdr:nvSpPr>
      <cdr:spPr>
        <a:xfrm xmlns:a="http://schemas.openxmlformats.org/drawingml/2006/main">
          <a:off x="1189887" y="828141"/>
          <a:ext cx="853440" cy="76040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it-IT" sz="1100"/>
            <a:t>11,11</a:t>
          </a:r>
        </a:p>
        <a:p xmlns:a="http://schemas.openxmlformats.org/drawingml/2006/main">
          <a:r>
            <a:rPr lang="it-IT" sz="1100" baseline="0"/>
            <a:t>       %</a:t>
          </a:r>
          <a:endParaRPr lang="it-IT" sz="1100"/>
        </a:p>
      </cdr:txBody>
    </cdr:sp>
  </cdr:relSizeAnchor>
  <cdr:relSizeAnchor xmlns:cdr="http://schemas.openxmlformats.org/drawingml/2006/chartDrawing">
    <cdr:from>
      <cdr:x>0.12672</cdr:x>
      <cdr:y>0.12819</cdr:y>
    </cdr:from>
    <cdr:to>
      <cdr:x>0.32672</cdr:x>
      <cdr:y>0.46152</cdr:y>
    </cdr:to>
    <cdr:sp macro="" textlink="">
      <cdr:nvSpPr>
        <cdr:cNvPr id="3" name="TextBox 2"/>
        <cdr:cNvSpPr txBox="1"/>
      </cdr:nvSpPr>
      <cdr:spPr>
        <a:xfrm xmlns:a="http://schemas.openxmlformats.org/drawingml/2006/main">
          <a:off x="540743" y="292432"/>
          <a:ext cx="853440" cy="76040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it-IT" sz="1100"/>
            <a:t>1,11%</a:t>
          </a:r>
        </a:p>
        <a:p xmlns:a="http://schemas.openxmlformats.org/drawingml/2006/main">
          <a:endParaRPr lang="it-IT" sz="1100"/>
        </a:p>
      </cdr:txBody>
    </cdr:sp>
  </cdr:relSizeAnchor>
</c:userShapes>
</file>

<file path=xl/drawings/drawing5.xml><?xml version="1.0" encoding="utf-8"?>
<c:userShapes xmlns:c="http://schemas.openxmlformats.org/drawingml/2006/chart">
  <cdr:relSizeAnchor xmlns:cdr="http://schemas.openxmlformats.org/drawingml/2006/chartDrawing">
    <cdr:from>
      <cdr:x>0.13313</cdr:x>
      <cdr:y>0.68436</cdr:y>
    </cdr:from>
    <cdr:to>
      <cdr:x>0.28173</cdr:x>
      <cdr:y>0.95251</cdr:y>
    </cdr:to>
    <cdr:sp macro="" textlink="">
      <cdr:nvSpPr>
        <cdr:cNvPr id="2" name="TextBox 1"/>
        <cdr:cNvSpPr txBox="1"/>
      </cdr:nvSpPr>
      <cdr:spPr>
        <a:xfrm xmlns:a="http://schemas.openxmlformats.org/drawingml/2006/main">
          <a:off x="819150" y="23336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it-IT" sz="800"/>
            <a:t>Orario pasti</a:t>
          </a:r>
        </a:p>
      </cdr:txBody>
    </cdr:sp>
  </cdr:relSizeAnchor>
  <cdr:relSizeAnchor xmlns:cdr="http://schemas.openxmlformats.org/drawingml/2006/chartDrawing">
    <cdr:from>
      <cdr:x>0.27245</cdr:x>
      <cdr:y>0.68436</cdr:y>
    </cdr:from>
    <cdr:to>
      <cdr:x>0.42105</cdr:x>
      <cdr:y>0.95251</cdr:y>
    </cdr:to>
    <cdr:sp macro="" textlink="">
      <cdr:nvSpPr>
        <cdr:cNvPr id="3" name="TextBox 2"/>
        <cdr:cNvSpPr txBox="1"/>
      </cdr:nvSpPr>
      <cdr:spPr>
        <a:xfrm xmlns:a="http://schemas.openxmlformats.org/drawingml/2006/main">
          <a:off x="1676400" y="23336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it-IT" sz="800"/>
            <a:t>Orario visite</a:t>
          </a:r>
        </a:p>
        <a:p xmlns:a="http://schemas.openxmlformats.org/drawingml/2006/main">
          <a:pPr algn="l"/>
          <a:r>
            <a:rPr lang="it-IT" sz="800" baseline="0"/>
            <a:t> mediche</a:t>
          </a:r>
          <a:endParaRPr lang="it-IT" sz="800"/>
        </a:p>
      </cdr:txBody>
    </cdr:sp>
  </cdr:relSizeAnchor>
  <cdr:relSizeAnchor xmlns:cdr="http://schemas.openxmlformats.org/drawingml/2006/chartDrawing">
    <cdr:from>
      <cdr:x>0.39474</cdr:x>
      <cdr:y>0.67598</cdr:y>
    </cdr:from>
    <cdr:to>
      <cdr:x>0.54334</cdr:x>
      <cdr:y>0.94413</cdr:y>
    </cdr:to>
    <cdr:sp macro="" textlink="">
      <cdr:nvSpPr>
        <cdr:cNvPr id="4" name="TextBox 3"/>
        <cdr:cNvSpPr txBox="1"/>
      </cdr:nvSpPr>
      <cdr:spPr>
        <a:xfrm xmlns:a="http://schemas.openxmlformats.org/drawingml/2006/main">
          <a:off x="2428875" y="23050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it-IT" sz="800"/>
            <a:t>Orario entrata</a:t>
          </a:r>
        </a:p>
        <a:p xmlns:a="http://schemas.openxmlformats.org/drawingml/2006/main">
          <a:pPr algn="ctr"/>
          <a:r>
            <a:rPr lang="it-IT" sz="800"/>
            <a:t> visitatori</a:t>
          </a:r>
        </a:p>
      </cdr:txBody>
    </cdr:sp>
  </cdr:relSizeAnchor>
  <cdr:relSizeAnchor xmlns:cdr="http://schemas.openxmlformats.org/drawingml/2006/chartDrawing">
    <cdr:from>
      <cdr:x>0.54489</cdr:x>
      <cdr:y>0.68436</cdr:y>
    </cdr:from>
    <cdr:to>
      <cdr:x>0.6935</cdr:x>
      <cdr:y>0.95251</cdr:y>
    </cdr:to>
    <cdr:sp macro="" textlink="">
      <cdr:nvSpPr>
        <cdr:cNvPr id="5" name="TextBox 4"/>
        <cdr:cNvSpPr txBox="1"/>
      </cdr:nvSpPr>
      <cdr:spPr>
        <a:xfrm xmlns:a="http://schemas.openxmlformats.org/drawingml/2006/main">
          <a:off x="3352800" y="23336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it-IT" sz="800"/>
            <a:t>Orario terapie</a:t>
          </a:r>
        </a:p>
      </cdr:txBody>
    </cdr:sp>
  </cdr:relSizeAnchor>
  <cdr:relSizeAnchor xmlns:cdr="http://schemas.openxmlformats.org/drawingml/2006/chartDrawing">
    <cdr:from>
      <cdr:x>0.67802</cdr:x>
      <cdr:y>0.68156</cdr:y>
    </cdr:from>
    <cdr:to>
      <cdr:x>0.82663</cdr:x>
      <cdr:y>0.94972</cdr:y>
    </cdr:to>
    <cdr:sp macro="" textlink="">
      <cdr:nvSpPr>
        <cdr:cNvPr id="6" name="TextBox 5"/>
        <cdr:cNvSpPr txBox="1"/>
      </cdr:nvSpPr>
      <cdr:spPr>
        <a:xfrm xmlns:a="http://schemas.openxmlformats.org/drawingml/2006/main">
          <a:off x="4171950" y="2324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it-IT" sz="800"/>
            <a:t>Orario pulizie</a:t>
          </a:r>
        </a:p>
      </cdr:txBody>
    </cdr:sp>
  </cdr:relSizeAnchor>
</c:userShapes>
</file>

<file path=xl/drawings/drawing6.xml><?xml version="1.0" encoding="utf-8"?>
<c:userShapes xmlns:c="http://schemas.openxmlformats.org/drawingml/2006/chart">
  <cdr:relSizeAnchor xmlns:cdr="http://schemas.openxmlformats.org/drawingml/2006/chartDrawing">
    <cdr:from>
      <cdr:x>0.25</cdr:x>
      <cdr:y>0.42882</cdr:y>
    </cdr:from>
    <cdr:to>
      <cdr:x>0.45</cdr:x>
      <cdr:y>0.76215</cdr:y>
    </cdr:to>
    <cdr:sp macro="" textlink="">
      <cdr:nvSpPr>
        <cdr:cNvPr id="2" name="TextBox 1"/>
        <cdr:cNvSpPr txBox="1"/>
      </cdr:nvSpPr>
      <cdr:spPr>
        <a:xfrm xmlns:a="http://schemas.openxmlformats.org/drawingml/2006/main">
          <a:off x="1143000" y="117633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it-IT" sz="1100"/>
            <a:t>21,11%</a:t>
          </a:r>
        </a:p>
      </cdr:txBody>
    </cdr:sp>
  </cdr:relSizeAnchor>
</c:userShapes>
</file>

<file path=xl/drawings/drawing7.xml><?xml version="1.0" encoding="utf-8"?>
<c:userShapes xmlns:c="http://schemas.openxmlformats.org/drawingml/2006/chart">
  <cdr:relSizeAnchor xmlns:cdr="http://schemas.openxmlformats.org/drawingml/2006/chartDrawing">
    <cdr:from>
      <cdr:x>0.32719</cdr:x>
      <cdr:y>0.12409</cdr:y>
    </cdr:from>
    <cdr:to>
      <cdr:x>0.52719</cdr:x>
      <cdr:y>0.45743</cdr:y>
    </cdr:to>
    <cdr:sp macro="" textlink="">
      <cdr:nvSpPr>
        <cdr:cNvPr id="2" name="TextBox 1"/>
        <cdr:cNvSpPr txBox="1"/>
      </cdr:nvSpPr>
      <cdr:spPr>
        <a:xfrm xmlns:a="http://schemas.openxmlformats.org/drawingml/2006/main">
          <a:off x="1287125" y="274812"/>
          <a:ext cx="786765" cy="73818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it-IT" sz="1100"/>
            <a:t>5,56</a:t>
          </a:r>
        </a:p>
        <a:p xmlns:a="http://schemas.openxmlformats.org/drawingml/2006/main">
          <a:r>
            <a:rPr lang="it-IT" sz="1100"/>
            <a:t>%</a:t>
          </a:r>
        </a:p>
      </cdr:txBody>
    </cdr:sp>
  </cdr:relSizeAnchor>
</c:userShapes>
</file>

<file path=xl/drawings/drawing8.xml><?xml version="1.0" encoding="utf-8"?>
<c:userShapes xmlns:c="http://schemas.openxmlformats.org/drawingml/2006/chart">
  <cdr:relSizeAnchor xmlns:cdr="http://schemas.openxmlformats.org/drawingml/2006/chartDrawing">
    <cdr:from>
      <cdr:x>0.1933</cdr:x>
      <cdr:y>0.49106</cdr:y>
    </cdr:from>
    <cdr:to>
      <cdr:x>0.3933</cdr:x>
      <cdr:y>0.8244</cdr:y>
    </cdr:to>
    <cdr:sp macro="" textlink="">
      <cdr:nvSpPr>
        <cdr:cNvPr id="2" name="TextBox 1"/>
        <cdr:cNvSpPr txBox="1"/>
      </cdr:nvSpPr>
      <cdr:spPr>
        <a:xfrm xmlns:a="http://schemas.openxmlformats.org/drawingml/2006/main">
          <a:off x="778834" y="1166994"/>
          <a:ext cx="805815" cy="79217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it-IT" sz="1100"/>
            <a:t>56,67%</a:t>
          </a:r>
        </a:p>
      </cdr:txBody>
    </cdr:sp>
  </cdr:relSizeAnchor>
  <cdr:relSizeAnchor xmlns:cdr="http://schemas.openxmlformats.org/drawingml/2006/chartDrawing">
    <cdr:from>
      <cdr:x>0.4526</cdr:x>
      <cdr:y>0.39063</cdr:y>
    </cdr:from>
    <cdr:to>
      <cdr:x>0.6526</cdr:x>
      <cdr:y>0.72396</cdr:y>
    </cdr:to>
    <cdr:sp macro="" textlink="">
      <cdr:nvSpPr>
        <cdr:cNvPr id="3" name="TextBox 2"/>
        <cdr:cNvSpPr txBox="1"/>
      </cdr:nvSpPr>
      <cdr:spPr>
        <a:xfrm xmlns:a="http://schemas.openxmlformats.org/drawingml/2006/main">
          <a:off x="1784747" y="928316"/>
          <a:ext cx="788670" cy="79216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it-IT" sz="1100"/>
            <a:t>24,44%</a:t>
          </a:r>
        </a:p>
      </cdr:txBody>
    </cdr:sp>
  </cdr:relSizeAnchor>
</c:userShapes>
</file>

<file path=xl/drawings/drawing9.xml><?xml version="1.0" encoding="utf-8"?>
<c:userShapes xmlns:c="http://schemas.openxmlformats.org/drawingml/2006/chart">
  <cdr:relSizeAnchor xmlns:cdr="http://schemas.openxmlformats.org/drawingml/2006/chartDrawing">
    <cdr:from>
      <cdr:x>0.45625</cdr:x>
      <cdr:y>0.12326</cdr:y>
    </cdr:from>
    <cdr:to>
      <cdr:x>0.65625</cdr:x>
      <cdr:y>0.4566</cdr:y>
    </cdr:to>
    <cdr:sp macro="" textlink="">
      <cdr:nvSpPr>
        <cdr:cNvPr id="2" name="TextBox 1"/>
        <cdr:cNvSpPr txBox="1"/>
      </cdr:nvSpPr>
      <cdr:spPr>
        <a:xfrm xmlns:a="http://schemas.openxmlformats.org/drawingml/2006/main">
          <a:off x="2085975" y="33813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it-IT" sz="1100"/>
        </a:p>
      </cdr:txBody>
    </cdr:sp>
  </cdr:relSizeAnchor>
  <cdr:relSizeAnchor xmlns:cdr="http://schemas.openxmlformats.org/drawingml/2006/chartDrawing">
    <cdr:from>
      <cdr:x>0.42708</cdr:x>
      <cdr:y>0.19271</cdr:y>
    </cdr:from>
    <cdr:to>
      <cdr:x>0.62708</cdr:x>
      <cdr:y>0.52604</cdr:y>
    </cdr:to>
    <cdr:sp macro="" textlink="">
      <cdr:nvSpPr>
        <cdr:cNvPr id="3" name="TextBox 2"/>
        <cdr:cNvSpPr txBox="1"/>
      </cdr:nvSpPr>
      <cdr:spPr>
        <a:xfrm xmlns:a="http://schemas.openxmlformats.org/drawingml/2006/main">
          <a:off x="1952625" y="52863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it-IT" sz="1100"/>
        </a:p>
      </cdr:txBody>
    </cdr:sp>
  </cdr:relSizeAnchor>
</c:userShape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97"/>
  <sheetViews>
    <sheetView tabSelected="1" zoomScaleNormal="100" workbookViewId="0">
      <selection activeCell="A6" sqref="A6"/>
    </sheetView>
  </sheetViews>
  <sheetFormatPr defaultRowHeight="12.75" x14ac:dyDescent="0.2"/>
  <cols>
    <col min="1" max="1" width="65.28515625" customWidth="1"/>
    <col min="2" max="2" width="13.28515625"/>
    <col min="3" max="3" width="15" customWidth="1"/>
    <col min="4" max="5" width="11.5703125"/>
    <col min="6" max="6" width="12.85546875" customWidth="1"/>
    <col min="7" max="1025" width="11.5703125"/>
  </cols>
  <sheetData>
    <row r="2" spans="1:4" x14ac:dyDescent="0.2">
      <c r="A2" s="1" t="s">
        <v>0</v>
      </c>
      <c r="B2">
        <v>90</v>
      </c>
    </row>
    <row r="4" spans="1:4" x14ac:dyDescent="0.2">
      <c r="A4" s="1" t="s">
        <v>1</v>
      </c>
      <c r="B4" s="1" t="s">
        <v>2</v>
      </c>
      <c r="C4" s="2"/>
      <c r="D4" s="3" t="s">
        <v>3</v>
      </c>
    </row>
    <row r="6" spans="1:4" x14ac:dyDescent="0.2">
      <c r="A6" s="1" t="s">
        <v>331</v>
      </c>
      <c r="B6" s="2">
        <v>90</v>
      </c>
      <c r="C6" s="4"/>
      <c r="D6" s="2">
        <v>100</v>
      </c>
    </row>
    <row r="12" spans="1:4" x14ac:dyDescent="0.2">
      <c r="A12" s="1" t="s">
        <v>4</v>
      </c>
    </row>
    <row r="13" spans="1:4" x14ac:dyDescent="0.2">
      <c r="A13" t="s">
        <v>5</v>
      </c>
      <c r="B13" s="2">
        <f>COUNTIF(DB!E:E,"=M")</f>
        <v>48</v>
      </c>
      <c r="D13" s="6">
        <f>(B13*100)/$B$2</f>
        <v>53.333333333333336</v>
      </c>
    </row>
    <row r="14" spans="1:4" x14ac:dyDescent="0.2">
      <c r="A14" t="s">
        <v>6</v>
      </c>
      <c r="B14" s="2">
        <f>COUNTIF(DB!E:E,"=F")</f>
        <v>41</v>
      </c>
      <c r="D14" s="6">
        <f>(B14*100)/$B$2</f>
        <v>45.555555555555557</v>
      </c>
    </row>
    <row r="15" spans="1:4" x14ac:dyDescent="0.2">
      <c r="D15" s="6"/>
    </row>
    <row r="16" spans="1:4" x14ac:dyDescent="0.2">
      <c r="D16" s="6"/>
    </row>
    <row r="17" spans="1:4" x14ac:dyDescent="0.2">
      <c r="D17" s="6"/>
    </row>
    <row r="18" spans="1:4" x14ac:dyDescent="0.2">
      <c r="D18" s="6"/>
    </row>
    <row r="19" spans="1:4" x14ac:dyDescent="0.2">
      <c r="D19" s="6"/>
    </row>
    <row r="20" spans="1:4" x14ac:dyDescent="0.2">
      <c r="D20" s="6"/>
    </row>
    <row r="21" spans="1:4" x14ac:dyDescent="0.2">
      <c r="D21" s="6"/>
    </row>
    <row r="22" spans="1:4" x14ac:dyDescent="0.2">
      <c r="D22" s="6"/>
    </row>
    <row r="23" spans="1:4" x14ac:dyDescent="0.2">
      <c r="A23" s="1" t="s">
        <v>7</v>
      </c>
      <c r="D23" s="5" t="s">
        <v>3</v>
      </c>
    </row>
    <row r="24" spans="1:4" x14ac:dyDescent="0.2">
      <c r="D24" s="6"/>
    </row>
    <row r="25" spans="1:4" x14ac:dyDescent="0.2">
      <c r="A25" t="s">
        <v>173</v>
      </c>
      <c r="B25" s="2">
        <f>COUNTIF(DB!D:D,"=chirurgia oncologica")</f>
        <v>46</v>
      </c>
      <c r="D25" s="6">
        <f>(B25*100)/$B$2</f>
        <v>51.111111111111114</v>
      </c>
    </row>
    <row r="26" spans="1:4" x14ac:dyDescent="0.2">
      <c r="A26" t="s">
        <v>332</v>
      </c>
      <c r="B26" s="2">
        <f>COUNTIF(DB!D:D,"=clinica medica")</f>
        <v>44</v>
      </c>
      <c r="D26" s="6">
        <f>(B26*100)/$B$2</f>
        <v>48.888888888888886</v>
      </c>
    </row>
    <row r="27" spans="1:4" x14ac:dyDescent="0.2">
      <c r="D27" s="6"/>
    </row>
    <row r="28" spans="1:4" x14ac:dyDescent="0.2">
      <c r="D28" s="6"/>
    </row>
    <row r="29" spans="1:4" x14ac:dyDescent="0.2">
      <c r="D29" s="6"/>
    </row>
    <row r="30" spans="1:4" x14ac:dyDescent="0.2">
      <c r="D30" s="6"/>
    </row>
    <row r="31" spans="1:4" x14ac:dyDescent="0.2">
      <c r="D31" s="6"/>
    </row>
    <row r="32" spans="1:4" x14ac:dyDescent="0.2">
      <c r="D32" s="6"/>
    </row>
    <row r="33" spans="1:4" x14ac:dyDescent="0.2">
      <c r="A33" s="1" t="s">
        <v>8</v>
      </c>
      <c r="D33" s="5" t="s">
        <v>3</v>
      </c>
    </row>
    <row r="34" spans="1:4" x14ac:dyDescent="0.2">
      <c r="D34" s="6"/>
    </row>
    <row r="35" spans="1:4" x14ac:dyDescent="0.2">
      <c r="A35" t="s">
        <v>9</v>
      </c>
      <c r="B35" s="2">
        <f>COUNTIF(DB!H:H,"=terza media")</f>
        <v>2</v>
      </c>
      <c r="D35" s="6">
        <f t="shared" ref="D35:D42" si="0">(B35*100)/$B$2</f>
        <v>2.2222222222222223</v>
      </c>
    </row>
    <row r="36" spans="1:4" x14ac:dyDescent="0.2">
      <c r="A36" t="s">
        <v>10</v>
      </c>
      <c r="B36" s="2">
        <f>COUNTIF(DB!H:H,"=DIPLOMA")</f>
        <v>10</v>
      </c>
      <c r="D36" s="6">
        <f t="shared" si="0"/>
        <v>11.111111111111111</v>
      </c>
    </row>
    <row r="37" spans="1:4" x14ac:dyDescent="0.2">
      <c r="A37" t="s">
        <v>11</v>
      </c>
      <c r="B37" s="2">
        <f>COUNTIF(DB!H:H,"=LAUREA")</f>
        <v>5</v>
      </c>
      <c r="D37" s="6">
        <f t="shared" si="0"/>
        <v>5.5555555555555554</v>
      </c>
    </row>
    <row r="38" spans="1:4" x14ac:dyDescent="0.2">
      <c r="A38" t="s">
        <v>12</v>
      </c>
      <c r="B38" s="2">
        <f>COUNTIF(DB!H:H,"=quinta elementare")</f>
        <v>4</v>
      </c>
      <c r="D38" s="6">
        <f t="shared" si="0"/>
        <v>4.4444444444444446</v>
      </c>
    </row>
    <row r="39" spans="1:4" x14ac:dyDescent="0.2">
      <c r="A39" t="s">
        <v>13</v>
      </c>
      <c r="B39" s="2">
        <f>COUNTIF(DB!H:H,"=geometra")</f>
        <v>1</v>
      </c>
      <c r="D39" s="6">
        <f t="shared" si="0"/>
        <v>1.1111111111111112</v>
      </c>
    </row>
    <row r="40" spans="1:4" x14ac:dyDescent="0.2">
      <c r="A40" t="s">
        <v>14</v>
      </c>
      <c r="B40" s="2">
        <f>COUNTIF(DB!H:H,"=professionale")</f>
        <v>1</v>
      </c>
      <c r="D40" s="6">
        <f t="shared" si="0"/>
        <v>1.1111111111111112</v>
      </c>
    </row>
    <row r="41" spans="1:4" x14ac:dyDescent="0.2">
      <c r="A41" t="s">
        <v>15</v>
      </c>
      <c r="B41" s="2">
        <f>COUNTIF(DB!H:H,"=licenza media")</f>
        <v>10</v>
      </c>
      <c r="D41" s="6">
        <f t="shared" si="0"/>
        <v>11.111111111111111</v>
      </c>
    </row>
    <row r="42" spans="1:4" x14ac:dyDescent="0.2">
      <c r="A42" t="s">
        <v>16</v>
      </c>
      <c r="B42" s="2">
        <v>57</v>
      </c>
      <c r="D42" s="6">
        <f t="shared" si="0"/>
        <v>63.333333333333336</v>
      </c>
    </row>
    <row r="43" spans="1:4" x14ac:dyDescent="0.2">
      <c r="D43" s="2"/>
    </row>
    <row r="44" spans="1:4" x14ac:dyDescent="0.2">
      <c r="D44" s="2"/>
    </row>
    <row r="45" spans="1:4" x14ac:dyDescent="0.2">
      <c r="D45" s="2"/>
    </row>
    <row r="46" spans="1:4" x14ac:dyDescent="0.2">
      <c r="D46" s="2"/>
    </row>
    <row r="47" spans="1:4" x14ac:dyDescent="0.2">
      <c r="D47" s="2"/>
    </row>
    <row r="48" spans="1:4" x14ac:dyDescent="0.2">
      <c r="A48" s="1" t="s">
        <v>17</v>
      </c>
      <c r="D48" s="3" t="s">
        <v>3</v>
      </c>
    </row>
    <row r="49" spans="1:4" x14ac:dyDescent="0.2">
      <c r="D49" s="2"/>
    </row>
    <row r="50" spans="1:4" x14ac:dyDescent="0.2">
      <c r="A50" t="s">
        <v>18</v>
      </c>
      <c r="B50" s="2">
        <v>30</v>
      </c>
      <c r="D50" s="6">
        <f t="shared" ref="D50:D66" si="1">(B50*100)/$B$2</f>
        <v>33.333333333333336</v>
      </c>
    </row>
    <row r="51" spans="1:4" ht="12.75" customHeight="1" x14ac:dyDescent="0.2">
      <c r="A51" t="s">
        <v>19</v>
      </c>
      <c r="B51" s="2">
        <f>COUNTIF(DB!G:G,"=pensionato")</f>
        <v>17</v>
      </c>
      <c r="D51" s="6">
        <f t="shared" si="1"/>
        <v>18.888888888888889</v>
      </c>
    </row>
    <row r="52" spans="1:4" x14ac:dyDescent="0.2">
      <c r="A52" t="s">
        <v>20</v>
      </c>
      <c r="B52" s="2">
        <f>COUNTIF(DB!G:G,"=casalinga")</f>
        <v>10</v>
      </c>
      <c r="D52" s="6">
        <f t="shared" si="1"/>
        <v>11.111111111111111</v>
      </c>
    </row>
    <row r="53" spans="1:4" x14ac:dyDescent="0.2">
      <c r="A53" t="s">
        <v>23</v>
      </c>
      <c r="B53" s="2">
        <f>COUNTIF(DB!G:G,"=docente universitario")</f>
        <v>1</v>
      </c>
      <c r="D53" s="6">
        <f t="shared" si="1"/>
        <v>1.1111111111111112</v>
      </c>
    </row>
    <row r="54" spans="1:4" x14ac:dyDescent="0.2">
      <c r="A54" t="s">
        <v>24</v>
      </c>
      <c r="B54" s="2">
        <f>COUNTIF(DB!G:G,"=artigiano")</f>
        <v>2</v>
      </c>
      <c r="D54" s="6">
        <f t="shared" si="1"/>
        <v>2.2222222222222223</v>
      </c>
    </row>
    <row r="55" spans="1:4" x14ac:dyDescent="0.2">
      <c r="A55" t="s">
        <v>25</v>
      </c>
      <c r="B55" s="2">
        <f>COUNTIF(DB!G:G,"=operaio")</f>
        <v>7</v>
      </c>
      <c r="D55" s="6">
        <f t="shared" si="1"/>
        <v>7.7777777777777777</v>
      </c>
    </row>
    <row r="56" spans="1:4" x14ac:dyDescent="0.2">
      <c r="A56" t="s">
        <v>26</v>
      </c>
      <c r="B56" s="2">
        <f>COUNTIF(DB!G:G,"=responsabile sicurezza")</f>
        <v>1</v>
      </c>
      <c r="D56" s="6">
        <f t="shared" si="1"/>
        <v>1.1111111111111112</v>
      </c>
    </row>
    <row r="57" spans="1:4" x14ac:dyDescent="0.2">
      <c r="A57" t="s">
        <v>13</v>
      </c>
      <c r="B57" s="2">
        <f>COUNTIF(DB!G:G,"=geometra")</f>
        <v>1</v>
      </c>
      <c r="D57" s="6">
        <f t="shared" si="1"/>
        <v>1.1111111111111112</v>
      </c>
    </row>
    <row r="58" spans="1:4" x14ac:dyDescent="0.2">
      <c r="A58" t="s">
        <v>27</v>
      </c>
      <c r="B58" s="2">
        <f>COUNTIF(DB!G:G,"=commercialista")</f>
        <v>1</v>
      </c>
      <c r="D58" s="6">
        <f t="shared" si="1"/>
        <v>1.1111111111111112</v>
      </c>
    </row>
    <row r="59" spans="1:4" x14ac:dyDescent="0.2">
      <c r="A59" t="s">
        <v>28</v>
      </c>
      <c r="B59" s="2">
        <f>COUNTIF(DB!G:G,"=cuoca")</f>
        <v>1</v>
      </c>
      <c r="D59" s="6">
        <f t="shared" si="1"/>
        <v>1.1111111111111112</v>
      </c>
    </row>
    <row r="60" spans="1:4" x14ac:dyDescent="0.2">
      <c r="A60" t="s">
        <v>21</v>
      </c>
      <c r="B60" s="2">
        <f>COUNTIF(DB!G:G,"=impiegato")</f>
        <v>4</v>
      </c>
      <c r="D60" s="6">
        <f t="shared" si="1"/>
        <v>4.4444444444444446</v>
      </c>
    </row>
    <row r="61" spans="1:4" x14ac:dyDescent="0.2">
      <c r="A61" t="s">
        <v>29</v>
      </c>
      <c r="B61" s="2">
        <f>COUNTIF(DB!G:G,"=addetta pulizie")</f>
        <v>1</v>
      </c>
      <c r="D61" s="6">
        <f t="shared" si="1"/>
        <v>1.1111111111111112</v>
      </c>
    </row>
    <row r="62" spans="1:4" x14ac:dyDescent="0.2">
      <c r="A62" t="s">
        <v>22</v>
      </c>
      <c r="B62" s="2">
        <f>COUNTIF(DB!G:G,"=disoccupata")</f>
        <v>1</v>
      </c>
      <c r="D62" s="6">
        <f t="shared" si="1"/>
        <v>1.1111111111111112</v>
      </c>
    </row>
    <row r="63" spans="1:4" x14ac:dyDescent="0.2">
      <c r="A63" t="s">
        <v>30</v>
      </c>
      <c r="B63" s="2">
        <f>COUNTIF(DB!G:G,"=agricoltore")</f>
        <v>1</v>
      </c>
      <c r="D63" s="6">
        <f t="shared" si="1"/>
        <v>1.1111111111111112</v>
      </c>
    </row>
    <row r="64" spans="1:4" x14ac:dyDescent="0.2">
      <c r="A64" t="s">
        <v>31</v>
      </c>
      <c r="B64" s="2">
        <f>COUNTIF(DB!G:G,"=libero professionista")</f>
        <v>1</v>
      </c>
      <c r="D64" s="6">
        <f t="shared" si="1"/>
        <v>1.1111111111111112</v>
      </c>
    </row>
    <row r="65" spans="1:4" x14ac:dyDescent="0.2">
      <c r="A65" t="s">
        <v>32</v>
      </c>
      <c r="B65" s="2">
        <f>COUNTIF(DB!G:G,"=fisioterapista")</f>
        <v>1</v>
      </c>
      <c r="D65" s="6">
        <f t="shared" si="1"/>
        <v>1.1111111111111112</v>
      </c>
    </row>
    <row r="66" spans="1:4" x14ac:dyDescent="0.2">
      <c r="A66" t="s">
        <v>33</v>
      </c>
      <c r="B66" s="2">
        <f>COUNTIF(DB!G:G,"=avvocato")</f>
        <v>1</v>
      </c>
      <c r="D66" s="6">
        <f t="shared" si="1"/>
        <v>1.1111111111111112</v>
      </c>
    </row>
    <row r="67" spans="1:4" x14ac:dyDescent="0.2">
      <c r="B67" s="2"/>
      <c r="D67" s="2"/>
    </row>
    <row r="68" spans="1:4" x14ac:dyDescent="0.2">
      <c r="B68" s="2"/>
      <c r="D68" s="2"/>
    </row>
    <row r="69" spans="1:4" x14ac:dyDescent="0.2">
      <c r="B69" s="2"/>
      <c r="D69" s="2"/>
    </row>
    <row r="70" spans="1:4" ht="15.75" x14ac:dyDescent="0.25">
      <c r="A70" s="9" t="s">
        <v>336</v>
      </c>
      <c r="B70" s="2"/>
      <c r="D70" s="3" t="s">
        <v>3</v>
      </c>
    </row>
    <row r="71" spans="1:4" x14ac:dyDescent="0.2">
      <c r="B71" s="2"/>
      <c r="D71" s="2"/>
    </row>
    <row r="72" spans="1:4" x14ac:dyDescent="0.2">
      <c r="A72" t="s">
        <v>342</v>
      </c>
      <c r="B72" s="2">
        <f>COUNTIF(DB!I:I,"=condizionata dalla presenza del medico specialista")</f>
        <v>16</v>
      </c>
      <c r="D72" s="6">
        <f t="shared" ref="D72:D79" si="2">(B72*100)/$B$2</f>
        <v>17.777777777777779</v>
      </c>
    </row>
    <row r="73" spans="1:4" x14ac:dyDescent="0.2">
      <c r="A73" t="s">
        <v>341</v>
      </c>
      <c r="B73" s="2">
        <f>COUNTIF(DB!I:I,"=consigliata dal medico di famiglia")</f>
        <v>16</v>
      </c>
      <c r="D73" s="6">
        <f t="shared" si="2"/>
        <v>17.777777777777779</v>
      </c>
    </row>
    <row r="74" spans="1:4" x14ac:dyDescent="0.2">
      <c r="A74" t="s">
        <v>340</v>
      </c>
      <c r="B74" s="2">
        <f>COUNTIF(DB!I:I,"=condizionata dal tipo di malattia")</f>
        <v>10</v>
      </c>
      <c r="D74" s="6">
        <f t="shared" si="2"/>
        <v>11.111111111111111</v>
      </c>
    </row>
    <row r="75" spans="1:4" x14ac:dyDescent="0.2">
      <c r="A75" t="s">
        <v>339</v>
      </c>
      <c r="B75" s="2">
        <f>COUNTIF(DB!I:I,"=condizionata dalla vicinanza con l'abitazione in cui si trovava")</f>
        <v>22</v>
      </c>
      <c r="D75" s="6">
        <f t="shared" si="2"/>
        <v>24.444444444444443</v>
      </c>
    </row>
    <row r="76" spans="1:4" x14ac:dyDescent="0.2">
      <c r="A76" t="s">
        <v>338</v>
      </c>
      <c r="B76" s="2">
        <f>COUNTIF(DB!I:I,"=su consiglio dei familiari")</f>
        <v>5</v>
      </c>
      <c r="D76" s="6">
        <f t="shared" si="2"/>
        <v>5.5555555555555554</v>
      </c>
    </row>
    <row r="77" spans="1:4" x14ac:dyDescent="0.2">
      <c r="A77" t="s">
        <v>337</v>
      </c>
      <c r="B77" s="2">
        <f>COUNTIF(DB!I:I,"=casuale")</f>
        <v>13</v>
      </c>
      <c r="D77" s="6">
        <f t="shared" si="2"/>
        <v>14.444444444444445</v>
      </c>
    </row>
    <row r="78" spans="1:4" x14ac:dyDescent="0.2">
      <c r="A78" t="s">
        <v>301</v>
      </c>
      <c r="B78" s="2">
        <f>COUNTIF(DB!I:I,"=altro")</f>
        <v>7</v>
      </c>
      <c r="D78" s="6">
        <f t="shared" si="2"/>
        <v>7.7777777777777777</v>
      </c>
    </row>
    <row r="79" spans="1:4" x14ac:dyDescent="0.2">
      <c r="A79" t="s">
        <v>18</v>
      </c>
      <c r="B79" s="2">
        <v>1</v>
      </c>
      <c r="D79" s="6">
        <f t="shared" si="2"/>
        <v>1.1111111111111112</v>
      </c>
    </row>
    <row r="80" spans="1:4" x14ac:dyDescent="0.2">
      <c r="B80" s="2"/>
      <c r="D80" s="2"/>
    </row>
    <row r="81" spans="1:4" x14ac:dyDescent="0.2">
      <c r="B81" s="2"/>
      <c r="D81" s="2"/>
    </row>
    <row r="82" spans="1:4" x14ac:dyDescent="0.2">
      <c r="B82" s="2"/>
      <c r="D82" s="2"/>
    </row>
    <row r="83" spans="1:4" x14ac:dyDescent="0.2">
      <c r="B83" s="2"/>
      <c r="D83" s="2"/>
    </row>
    <row r="84" spans="1:4" x14ac:dyDescent="0.2">
      <c r="B84" s="2"/>
      <c r="D84" s="2"/>
    </row>
    <row r="85" spans="1:4" x14ac:dyDescent="0.2">
      <c r="B85" s="2"/>
      <c r="D85" s="2"/>
    </row>
    <row r="86" spans="1:4" x14ac:dyDescent="0.2">
      <c r="B86" s="2"/>
      <c r="D86" s="2"/>
    </row>
    <row r="87" spans="1:4" x14ac:dyDescent="0.2">
      <c r="B87" s="2"/>
      <c r="D87" s="2"/>
    </row>
    <row r="88" spans="1:4" x14ac:dyDescent="0.2">
      <c r="B88" s="2"/>
      <c r="D88" s="2"/>
    </row>
    <row r="89" spans="1:4" x14ac:dyDescent="0.2">
      <c r="B89" s="2"/>
      <c r="D89" s="2"/>
    </row>
    <row r="90" spans="1:4" x14ac:dyDescent="0.2">
      <c r="B90" s="2"/>
      <c r="D90" s="2"/>
    </row>
    <row r="91" spans="1:4" x14ac:dyDescent="0.2">
      <c r="B91" s="2"/>
      <c r="D91" s="2"/>
    </row>
    <row r="92" spans="1:4" x14ac:dyDescent="0.2">
      <c r="B92" s="2"/>
      <c r="D92" s="2"/>
    </row>
    <row r="93" spans="1:4" x14ac:dyDescent="0.2">
      <c r="B93" s="2"/>
      <c r="D93" s="2"/>
    </row>
    <row r="94" spans="1:4" ht="15.75" x14ac:dyDescent="0.25">
      <c r="A94" s="9" t="s">
        <v>343</v>
      </c>
      <c r="B94" s="2"/>
      <c r="D94" s="3" t="s">
        <v>3</v>
      </c>
    </row>
    <row r="95" spans="1:4" x14ac:dyDescent="0.2">
      <c r="B95" s="2"/>
      <c r="D95" s="2"/>
    </row>
    <row r="96" spans="1:4" x14ac:dyDescent="0.2">
      <c r="A96" t="s">
        <v>83</v>
      </c>
      <c r="B96" s="2">
        <f>COUNTIF(DB!K:K,"=programmato")</f>
        <v>34</v>
      </c>
      <c r="D96" s="6">
        <f>(B96*100)/$B$2</f>
        <v>37.777777777777779</v>
      </c>
    </row>
    <row r="97" spans="1:4" x14ac:dyDescent="0.2">
      <c r="A97" t="s">
        <v>344</v>
      </c>
      <c r="B97" s="2">
        <f>COUNTIF(DB!K:K,"=d'urgenza")</f>
        <v>56</v>
      </c>
      <c r="D97" s="6">
        <f>(B97*100)/$B$2</f>
        <v>62.222222222222221</v>
      </c>
    </row>
    <row r="107" spans="1:4" ht="15.75" x14ac:dyDescent="0.25">
      <c r="A107" s="9" t="s">
        <v>345</v>
      </c>
      <c r="D107" s="3" t="s">
        <v>3</v>
      </c>
    </row>
    <row r="109" spans="1:4" x14ac:dyDescent="0.2">
      <c r="A109" t="s">
        <v>346</v>
      </c>
      <c r="B109">
        <f>COUNTIF(DB!M:M,"=per niente")</f>
        <v>1</v>
      </c>
      <c r="D109" s="6">
        <f>(B109*100)/$B$2</f>
        <v>1.1111111111111112</v>
      </c>
    </row>
    <row r="110" spans="1:4" x14ac:dyDescent="0.2">
      <c r="A110" t="s">
        <v>347</v>
      </c>
      <c r="B110">
        <f>COUNTIF(DB!M:M,"=poco")</f>
        <v>11</v>
      </c>
      <c r="D110" s="6">
        <f>(B110*100)/$B$2</f>
        <v>12.222222222222221</v>
      </c>
    </row>
    <row r="111" spans="1:4" x14ac:dyDescent="0.2">
      <c r="A111" t="s">
        <v>348</v>
      </c>
      <c r="B111">
        <f>COUNTIF(DB!M:M,"=abbastanza")</f>
        <v>53</v>
      </c>
      <c r="D111" s="6">
        <f>(B111*100)/$B$2</f>
        <v>58.888888888888886</v>
      </c>
    </row>
    <row r="112" spans="1:4" x14ac:dyDescent="0.2">
      <c r="A112" t="s">
        <v>349</v>
      </c>
      <c r="B112">
        <f>COUNTIF(DB!M:M,"=molto")</f>
        <v>10</v>
      </c>
      <c r="D112" s="6">
        <f>(B112*100)/$B$2</f>
        <v>11.111111111111111</v>
      </c>
    </row>
    <row r="122" spans="1:5" ht="15.75" x14ac:dyDescent="0.2">
      <c r="A122" s="10" t="s">
        <v>350</v>
      </c>
    </row>
    <row r="124" spans="1:5" x14ac:dyDescent="0.2">
      <c r="B124" s="3" t="s">
        <v>222</v>
      </c>
      <c r="C124" s="3" t="s">
        <v>3</v>
      </c>
      <c r="D124" s="3" t="s">
        <v>36</v>
      </c>
      <c r="E124" s="3" t="s">
        <v>3</v>
      </c>
    </row>
    <row r="125" spans="1:5" x14ac:dyDescent="0.2">
      <c r="A125" t="s">
        <v>351</v>
      </c>
      <c r="B125" s="2">
        <f>COUNTIF(DB!N:N,"=si")</f>
        <v>51</v>
      </c>
      <c r="C125" s="6">
        <f>(B125*100)/$B$2</f>
        <v>56.666666666666664</v>
      </c>
      <c r="D125" s="2">
        <f>COUNTIF(DB!N:N,"=no")</f>
        <v>30</v>
      </c>
      <c r="E125" s="6">
        <f>(D125*100)/$B$2</f>
        <v>33.333333333333336</v>
      </c>
    </row>
    <row r="126" spans="1:5" x14ac:dyDescent="0.2">
      <c r="A126" t="s">
        <v>352</v>
      </c>
      <c r="B126" s="2">
        <f>COUNTIF(DB!O:O,"=si")</f>
        <v>49</v>
      </c>
      <c r="C126" s="6">
        <f>(B126*100)/$B$2</f>
        <v>54.444444444444443</v>
      </c>
      <c r="D126" s="2">
        <f>COUNTIF(DB!O:O,"=no")</f>
        <v>30</v>
      </c>
      <c r="E126" s="6">
        <f>(D126*100)/$B$2</f>
        <v>33.333333333333336</v>
      </c>
    </row>
    <row r="127" spans="1:5" x14ac:dyDescent="0.2">
      <c r="A127" t="s">
        <v>353</v>
      </c>
      <c r="B127" s="2">
        <f>COUNTIF(DB!P:P,"=si")</f>
        <v>53</v>
      </c>
      <c r="C127" s="6">
        <f>(B127*100)/$B$2</f>
        <v>58.888888888888886</v>
      </c>
      <c r="D127" s="2">
        <f>COUNTIF(DB!P:P,"=no")</f>
        <v>26</v>
      </c>
      <c r="E127" s="6">
        <f>(D127*100)/$B$2</f>
        <v>28.888888888888889</v>
      </c>
    </row>
    <row r="128" spans="1:5" x14ac:dyDescent="0.2">
      <c r="A128" t="s">
        <v>354</v>
      </c>
      <c r="B128" s="2">
        <f>COUNTIF(DB!Q:Q,"=si")</f>
        <v>35</v>
      </c>
      <c r="C128" s="6">
        <f>(B128*100)/$B$2</f>
        <v>38.888888888888886</v>
      </c>
      <c r="D128" s="2">
        <f>COUNTIF(DB!Q:Q,"=no")</f>
        <v>27</v>
      </c>
      <c r="E128" s="6">
        <f>(D128*100)/$B$2</f>
        <v>30</v>
      </c>
    </row>
    <row r="129" spans="1:5" x14ac:dyDescent="0.2">
      <c r="A129" t="s">
        <v>355</v>
      </c>
      <c r="B129" s="2">
        <f>COUNTIF(DB!R:R,"=si")</f>
        <v>34</v>
      </c>
      <c r="C129" s="6">
        <f>(B129*100)/$B$2</f>
        <v>37.777777777777779</v>
      </c>
      <c r="D129" s="2">
        <f>COUNTIF(DB!R:R,"=no")</f>
        <v>28</v>
      </c>
      <c r="E129" s="6">
        <f>(D129*100)/$B$2</f>
        <v>31.111111111111111</v>
      </c>
    </row>
    <row r="147" spans="1:3" ht="15.75" x14ac:dyDescent="0.25">
      <c r="A147" s="9" t="s">
        <v>356</v>
      </c>
    </row>
    <row r="149" spans="1:3" x14ac:dyDescent="0.2">
      <c r="C149" s="3" t="s">
        <v>3</v>
      </c>
    </row>
    <row r="150" spans="1:3" x14ac:dyDescent="0.2">
      <c r="A150" t="s">
        <v>346</v>
      </c>
      <c r="B150" s="2">
        <f>COUNTIF(DB!S:S,"=per niente")</f>
        <v>8</v>
      </c>
      <c r="C150" s="6">
        <f>(B150*100)/$B$2</f>
        <v>8.8888888888888893</v>
      </c>
    </row>
    <row r="151" spans="1:3" x14ac:dyDescent="0.2">
      <c r="A151" t="s">
        <v>357</v>
      </c>
      <c r="B151" s="2">
        <f>COUNTIF(DB!S:S,"=poche")</f>
        <v>15</v>
      </c>
      <c r="C151" s="6">
        <f>(B151*100)/$B$2</f>
        <v>16.666666666666668</v>
      </c>
    </row>
    <row r="152" spans="1:3" x14ac:dyDescent="0.2">
      <c r="A152" t="s">
        <v>358</v>
      </c>
      <c r="B152" s="2">
        <f>COUNTIF(DB!S:S,"=abbastanza")</f>
        <v>40</v>
      </c>
      <c r="C152" s="6">
        <f>(B152*100)/$B$2</f>
        <v>44.444444444444443</v>
      </c>
    </row>
    <row r="153" spans="1:3" x14ac:dyDescent="0.2">
      <c r="A153" t="s">
        <v>359</v>
      </c>
      <c r="B153" s="2">
        <f>COUNTIF(DB!S:S,"=molte informazioni")</f>
        <v>19</v>
      </c>
      <c r="C153" s="6">
        <f>(B153*100)/$B$2</f>
        <v>21.111111111111111</v>
      </c>
    </row>
    <row r="169" spans="1:3" ht="15.75" x14ac:dyDescent="0.25">
      <c r="A169" s="9" t="s">
        <v>360</v>
      </c>
    </row>
    <row r="171" spans="1:3" x14ac:dyDescent="0.2">
      <c r="C171" s="3" t="s">
        <v>3</v>
      </c>
    </row>
    <row r="172" spans="1:3" x14ac:dyDescent="0.2">
      <c r="A172" t="s">
        <v>361</v>
      </c>
      <c r="B172" s="2">
        <f>COUNTIF(DB!T:T,"=mai")</f>
        <v>5</v>
      </c>
      <c r="C172" s="6">
        <f>(B172*100)/$B$2</f>
        <v>5.5555555555555554</v>
      </c>
    </row>
    <row r="173" spans="1:3" x14ac:dyDescent="0.2">
      <c r="A173" t="s">
        <v>362</v>
      </c>
      <c r="B173" s="2">
        <f>COUNTIF(DB!T:T,"=di rado")</f>
        <v>1</v>
      </c>
      <c r="C173" s="6">
        <f>(B173*100)/$B$2</f>
        <v>1.1111111111111112</v>
      </c>
    </row>
    <row r="174" spans="1:3" x14ac:dyDescent="0.2">
      <c r="A174" t="s">
        <v>363</v>
      </c>
      <c r="B174" s="2">
        <f>COUNTIF(DB!T:T,"=quando è stato necessario")</f>
        <v>33</v>
      </c>
      <c r="C174" s="6">
        <f>(B174*100)/$B$2</f>
        <v>36.666666666666664</v>
      </c>
    </row>
    <row r="175" spans="1:3" x14ac:dyDescent="0.2">
      <c r="A175" t="s">
        <v>364</v>
      </c>
      <c r="B175" s="2">
        <f>COUNTIF(DB!T:T,"=quotidianamente")</f>
        <v>47</v>
      </c>
      <c r="C175" s="6">
        <f>(B175*100)/$B$2</f>
        <v>52.222222222222221</v>
      </c>
    </row>
    <row r="188" spans="1:3" ht="15.75" x14ac:dyDescent="0.25">
      <c r="A188" s="9" t="s">
        <v>365</v>
      </c>
    </row>
    <row r="190" spans="1:3" x14ac:dyDescent="0.2">
      <c r="C190" s="3" t="s">
        <v>3</v>
      </c>
    </row>
    <row r="191" spans="1:3" x14ac:dyDescent="0.2">
      <c r="A191" t="s">
        <v>222</v>
      </c>
      <c r="B191" s="2">
        <f>COUNTIF(DB!U:U,"=si")</f>
        <v>35</v>
      </c>
      <c r="C191" s="6">
        <f>(B191*100)/$B$2</f>
        <v>38.888888888888886</v>
      </c>
    </row>
    <row r="192" spans="1:3" x14ac:dyDescent="0.2">
      <c r="A192" t="s">
        <v>36</v>
      </c>
      <c r="B192" s="2">
        <f>COUNTIF(DB!U:U,"=no")</f>
        <v>4</v>
      </c>
      <c r="C192" s="6">
        <f>(B192*100)/$B$2</f>
        <v>4.4444444444444446</v>
      </c>
    </row>
    <row r="193" spans="1:3" x14ac:dyDescent="0.2">
      <c r="A193" t="s">
        <v>366</v>
      </c>
      <c r="B193" s="2">
        <f>COUNTIF(DB!U:U,"=non ho subito simili trattamenti")</f>
        <v>46</v>
      </c>
      <c r="C193" s="6">
        <f>(B193*100)/$B$2</f>
        <v>51.111111111111114</v>
      </c>
    </row>
    <row r="206" spans="1:3" ht="15.75" x14ac:dyDescent="0.25">
      <c r="A206" s="9" t="s">
        <v>367</v>
      </c>
    </row>
    <row r="208" spans="1:3" x14ac:dyDescent="0.2">
      <c r="C208" s="3" t="s">
        <v>3</v>
      </c>
    </row>
    <row r="209" spans="1:3" x14ac:dyDescent="0.2">
      <c r="A209" t="s">
        <v>361</v>
      </c>
      <c r="B209" s="2">
        <f>COUNTIF(DB!V:V,"=mai")</f>
        <v>5</v>
      </c>
      <c r="C209" s="6">
        <f>(B209*100)/$B$2</f>
        <v>5.5555555555555554</v>
      </c>
    </row>
    <row r="210" spans="1:3" x14ac:dyDescent="0.2">
      <c r="A210" t="s">
        <v>358</v>
      </c>
      <c r="B210" s="2">
        <f>COUNTIF(DB!V:V,"=abbastanza")</f>
        <v>22</v>
      </c>
      <c r="C210" s="6">
        <f>(B210*100)/$B$2</f>
        <v>24.444444444444443</v>
      </c>
    </row>
    <row r="211" spans="1:3" x14ac:dyDescent="0.2">
      <c r="A211" t="s">
        <v>368</v>
      </c>
      <c r="B211" s="2">
        <f>COUNTIF(DB!V:V,"=certamente si")</f>
        <v>51</v>
      </c>
      <c r="C211" s="6">
        <f>(B211*100)/$B$2</f>
        <v>56.666666666666664</v>
      </c>
    </row>
    <row r="225" spans="1:7" ht="15.75" x14ac:dyDescent="0.25">
      <c r="A225" s="9" t="s">
        <v>369</v>
      </c>
    </row>
    <row r="227" spans="1:7" x14ac:dyDescent="0.2">
      <c r="B227" s="3" t="s">
        <v>361</v>
      </c>
      <c r="C227" s="3" t="s">
        <v>3</v>
      </c>
      <c r="D227" s="3" t="s">
        <v>374</v>
      </c>
      <c r="E227" s="3" t="s">
        <v>3</v>
      </c>
      <c r="F227" s="3" t="s">
        <v>375</v>
      </c>
      <c r="G227" s="3" t="s">
        <v>3</v>
      </c>
    </row>
    <row r="228" spans="1:7" x14ac:dyDescent="0.2">
      <c r="A228" t="s">
        <v>370</v>
      </c>
      <c r="B228" s="2">
        <f>COUNTIF(DB!W:W,"=mai")</f>
        <v>70</v>
      </c>
      <c r="C228" s="6">
        <f>(B228*100)/$B$2</f>
        <v>77.777777777777771</v>
      </c>
      <c r="D228" s="2">
        <f>COUNTIF(DB!W:W,"=raramente")</f>
        <v>4</v>
      </c>
      <c r="E228" s="6">
        <f>(D228*100)/$B$2</f>
        <v>4.4444444444444446</v>
      </c>
      <c r="F228" s="2">
        <f>COUNTIF(DB!W:W,"=più volte")</f>
        <v>1</v>
      </c>
      <c r="G228" s="6">
        <f>(F228*100)/$B$2</f>
        <v>1.1111111111111112</v>
      </c>
    </row>
    <row r="229" spans="1:7" x14ac:dyDescent="0.2">
      <c r="A229" t="s">
        <v>371</v>
      </c>
      <c r="B229" s="2">
        <f>COUNTIF(DB!X:X,"=mai")</f>
        <v>50</v>
      </c>
      <c r="C229" s="6">
        <f>(B229*100)/$B$2</f>
        <v>55.555555555555557</v>
      </c>
      <c r="D229" s="2">
        <f>COUNTIF(DB!X:X,"=raramente")</f>
        <v>2</v>
      </c>
      <c r="E229" s="6">
        <f>(D229*100)/$B$2</f>
        <v>2.2222222222222223</v>
      </c>
      <c r="F229" s="2">
        <f>COUNTIF(DB!X:X,"=più volte")</f>
        <v>1</v>
      </c>
      <c r="G229" s="6">
        <f>(F229*100)/$B$2</f>
        <v>1.1111111111111112</v>
      </c>
    </row>
    <row r="230" spans="1:7" x14ac:dyDescent="0.2">
      <c r="A230" t="s">
        <v>372</v>
      </c>
      <c r="B230" s="2">
        <f>COUNTIF(DB!Y:Y,"=mai")</f>
        <v>51</v>
      </c>
      <c r="C230" s="6">
        <f>(B230*100)/$B$2</f>
        <v>56.666666666666664</v>
      </c>
      <c r="D230" s="2">
        <f>COUNTIF(DB!Y:Y,"=raramente")</f>
        <v>5</v>
      </c>
      <c r="E230" s="6">
        <f>(D230*100)/$B$2</f>
        <v>5.5555555555555554</v>
      </c>
      <c r="F230" s="2">
        <f>COUNTIF(DB!Y:Y,"=più volte")</f>
        <v>6</v>
      </c>
      <c r="G230" s="6">
        <f>(F230*100)/$B$2</f>
        <v>6.666666666666667</v>
      </c>
    </row>
    <row r="231" spans="1:7" x14ac:dyDescent="0.2">
      <c r="A231" t="s">
        <v>373</v>
      </c>
      <c r="B231" s="2">
        <f>COUNTIF(DB!Z:Z,"=mai")</f>
        <v>52</v>
      </c>
      <c r="C231" s="6">
        <f>(B231*100)/$B$2</f>
        <v>57.777777777777779</v>
      </c>
      <c r="D231" s="2">
        <f>COUNTIF(DB!Z:Z,"=raramente")</f>
        <v>1</v>
      </c>
      <c r="E231" s="6">
        <f>(D231*100)/$B$2</f>
        <v>1.1111111111111112</v>
      </c>
      <c r="F231" s="2">
        <f>COUNTIF(DB!Z:Z,"=più volte")</f>
        <v>0</v>
      </c>
      <c r="G231" s="6">
        <f>(F231*100)/$B$2</f>
        <v>0</v>
      </c>
    </row>
    <row r="247" spans="1:11" ht="15.75" x14ac:dyDescent="0.25">
      <c r="A247" s="9" t="s">
        <v>376</v>
      </c>
    </row>
    <row r="249" spans="1:11" x14ac:dyDescent="0.2">
      <c r="B249" s="3" t="s">
        <v>361</v>
      </c>
      <c r="C249" s="3" t="s">
        <v>380</v>
      </c>
      <c r="D249" s="3" t="s">
        <v>374</v>
      </c>
      <c r="E249" s="3" t="s">
        <v>3</v>
      </c>
      <c r="F249" s="3" t="s">
        <v>381</v>
      </c>
      <c r="G249" s="3" t="s">
        <v>3</v>
      </c>
      <c r="H249" s="3" t="s">
        <v>382</v>
      </c>
      <c r="I249" s="3" t="s">
        <v>3</v>
      </c>
      <c r="J249" s="3" t="s">
        <v>301</v>
      </c>
      <c r="K249" s="3" t="s">
        <v>3</v>
      </c>
    </row>
    <row r="250" spans="1:11" x14ac:dyDescent="0.2">
      <c r="A250" t="s">
        <v>377</v>
      </c>
      <c r="B250" s="2">
        <f>COUNTIF(DB!AA:AA,"=mai")</f>
        <v>16</v>
      </c>
      <c r="C250" s="6">
        <f>(B250*100)/$B$2</f>
        <v>17.777777777777779</v>
      </c>
      <c r="D250" s="2">
        <f>COUNTIF(DB!AA:AA,"=raramente")</f>
        <v>0</v>
      </c>
      <c r="E250" s="6">
        <f>(D250*100)/$B$2</f>
        <v>0</v>
      </c>
      <c r="F250" s="2">
        <f>COUNTIF(DB!AA:AA,"=qualche volta")</f>
        <v>13</v>
      </c>
      <c r="G250" s="6">
        <f>(F250*100)/$B$2</f>
        <v>14.444444444444445</v>
      </c>
      <c r="H250" s="2">
        <f>COUNTIF(DB!AA:AA,"=spesso")</f>
        <v>49</v>
      </c>
      <c r="I250" s="6">
        <f>(H250*100)/$B$2</f>
        <v>54.444444444444443</v>
      </c>
    </row>
    <row r="251" spans="1:11" x14ac:dyDescent="0.2">
      <c r="A251" t="s">
        <v>378</v>
      </c>
      <c r="B251" s="2">
        <f>COUNTIF(DB!AB:AB,"=mai")</f>
        <v>36</v>
      </c>
      <c r="C251" s="6">
        <f>(B251*100)/$B$2</f>
        <v>40</v>
      </c>
      <c r="D251" s="2">
        <f>COUNTIF(DB!AB:AB,"=raramente")</f>
        <v>2</v>
      </c>
      <c r="E251" s="6">
        <f>(D251*100)/$B$2</f>
        <v>2.2222222222222223</v>
      </c>
      <c r="F251" s="2">
        <f>COUNTIF(DB!AB:AB,"=qualche volta")</f>
        <v>10</v>
      </c>
      <c r="G251" s="6">
        <f>(F251*100)/$B$2</f>
        <v>11.111111111111111</v>
      </c>
      <c r="H251" s="2">
        <f>COUNTIF(DB!AB:AB,"=spesso")</f>
        <v>2</v>
      </c>
      <c r="I251" s="6">
        <f>(H251*100)/$B$2</f>
        <v>2.2222222222222223</v>
      </c>
    </row>
    <row r="252" spans="1:11" x14ac:dyDescent="0.2">
      <c r="A252" t="s">
        <v>379</v>
      </c>
      <c r="B252" s="2">
        <f>COUNTIF(DB!AC:AC,"=mai")</f>
        <v>47</v>
      </c>
      <c r="C252" s="6">
        <f>(B252*100)/$B$2</f>
        <v>52.222222222222221</v>
      </c>
      <c r="D252" s="2">
        <f>COUNTIF(DB!AC:AC,"=raramente")</f>
        <v>1</v>
      </c>
      <c r="E252" s="6">
        <f>(D252*100)/$B$2</f>
        <v>1.1111111111111112</v>
      </c>
      <c r="F252" s="2">
        <f>COUNTIF(DB!AC:AC,"=qualche volta")</f>
        <v>0</v>
      </c>
      <c r="G252" s="6">
        <f>(F252*100)/$B$2</f>
        <v>0</v>
      </c>
      <c r="H252" s="2">
        <f>COUNTIF(DB!AC:AC,"=spesso")</f>
        <v>1</v>
      </c>
      <c r="I252" s="6">
        <f>(H252*100)/$B$2</f>
        <v>1.1111111111111112</v>
      </c>
    </row>
    <row r="253" spans="1:11" x14ac:dyDescent="0.2">
      <c r="A253" t="s">
        <v>301</v>
      </c>
      <c r="J253" s="2">
        <v>2</v>
      </c>
      <c r="K253" s="6">
        <f>(J253*100)/$B$2</f>
        <v>2.2222222222222223</v>
      </c>
    </row>
    <row r="275" spans="1:3" ht="15.75" x14ac:dyDescent="0.25">
      <c r="A275" s="9" t="s">
        <v>383</v>
      </c>
    </row>
    <row r="276" spans="1:3" ht="15.75" x14ac:dyDescent="0.25">
      <c r="A276" s="9"/>
    </row>
    <row r="277" spans="1:3" x14ac:dyDescent="0.2">
      <c r="C277" s="3" t="s">
        <v>3</v>
      </c>
    </row>
    <row r="278" spans="1:3" x14ac:dyDescent="0.2">
      <c r="A278" t="s">
        <v>346</v>
      </c>
      <c r="B278" s="2">
        <f>COUNTIF(DB!AF:AF,"=per niente")</f>
        <v>6</v>
      </c>
      <c r="C278" s="6">
        <f>(B278*100)/$B$2</f>
        <v>6.666666666666667</v>
      </c>
    </row>
    <row r="279" spans="1:3" x14ac:dyDescent="0.2">
      <c r="A279" t="s">
        <v>384</v>
      </c>
      <c r="B279" s="2">
        <f>COUNTIF(DB!AF:AF,"=poco")</f>
        <v>12</v>
      </c>
      <c r="C279" s="6">
        <f>(B279*100)/$B$2</f>
        <v>13.333333333333334</v>
      </c>
    </row>
    <row r="280" spans="1:3" x14ac:dyDescent="0.2">
      <c r="A280" t="s">
        <v>358</v>
      </c>
      <c r="B280" s="2">
        <f>COUNTIF(DB!AF:AF,"=abbastanza")</f>
        <v>35</v>
      </c>
      <c r="C280" s="6">
        <f>(B280*100)/$B$2</f>
        <v>38.888888888888886</v>
      </c>
    </row>
    <row r="281" spans="1:3" x14ac:dyDescent="0.2">
      <c r="A281" t="s">
        <v>349</v>
      </c>
      <c r="B281" s="2">
        <f>COUNTIF(DB!AF:AF,"=molto")</f>
        <v>5</v>
      </c>
      <c r="C281" s="6">
        <f>(B281*100)/$B$2</f>
        <v>5.5555555555555554</v>
      </c>
    </row>
    <row r="282" spans="1:3" x14ac:dyDescent="0.2">
      <c r="A282" t="s">
        <v>385</v>
      </c>
      <c r="B282" s="2">
        <v>32</v>
      </c>
      <c r="C282" s="6">
        <f>(B282*100)/$B$2</f>
        <v>35.555555555555557</v>
      </c>
    </row>
    <row r="295" spans="1:3" ht="15.75" x14ac:dyDescent="0.25">
      <c r="A295" s="9" t="s">
        <v>386</v>
      </c>
    </row>
    <row r="297" spans="1:3" x14ac:dyDescent="0.2">
      <c r="C297" s="3" t="s">
        <v>3</v>
      </c>
    </row>
    <row r="298" spans="1:3" x14ac:dyDescent="0.2">
      <c r="A298" t="s">
        <v>387</v>
      </c>
      <c r="B298" s="2">
        <f>COUNTIF(DB!AG:AG,"=ogni due giorni")</f>
        <v>5</v>
      </c>
      <c r="C298" s="6">
        <f>(B298*100)/$B$2</f>
        <v>5.5555555555555554</v>
      </c>
    </row>
    <row r="299" spans="1:3" x14ac:dyDescent="0.2">
      <c r="A299" t="s">
        <v>388</v>
      </c>
      <c r="B299" s="2">
        <f>COUNTIF(DB!AG:AG,"=una volta al giorno")</f>
        <v>73</v>
      </c>
      <c r="C299" s="6">
        <f>(B299*100)/$B$2</f>
        <v>81.111111111111114</v>
      </c>
    </row>
    <row r="300" spans="1:3" x14ac:dyDescent="0.2">
      <c r="A300" t="s">
        <v>389</v>
      </c>
      <c r="B300" s="2">
        <f>COUNTIF(DB!AG:AG,"=più volte al giorno")</f>
        <v>5</v>
      </c>
      <c r="C300" s="6">
        <f>(B300*100)/$B$2</f>
        <v>5.5555555555555554</v>
      </c>
    </row>
    <row r="301" spans="1:3" x14ac:dyDescent="0.2">
      <c r="A301" t="s">
        <v>301</v>
      </c>
      <c r="B301" s="2">
        <f>COUNTIF(DB!AG:AG,"=altro")</f>
        <v>4</v>
      </c>
      <c r="C301" s="6">
        <f>(B301*100)/$B$2</f>
        <v>4.4444444444444446</v>
      </c>
    </row>
    <row r="311" spans="1:5" ht="15.75" x14ac:dyDescent="0.25">
      <c r="A311" s="9" t="s">
        <v>390</v>
      </c>
    </row>
    <row r="313" spans="1:5" x14ac:dyDescent="0.2">
      <c r="B313" s="3" t="s">
        <v>222</v>
      </c>
      <c r="C313" s="3" t="s">
        <v>3</v>
      </c>
      <c r="D313" s="3" t="s">
        <v>36</v>
      </c>
      <c r="E313" s="3" t="s">
        <v>3</v>
      </c>
    </row>
    <row r="314" spans="1:5" x14ac:dyDescent="0.2">
      <c r="A314" t="s">
        <v>391</v>
      </c>
      <c r="B314" s="2">
        <f>COUNTIF(DB!AH:AH,"=si")</f>
        <v>18</v>
      </c>
      <c r="C314" s="6">
        <f>(B314*100)/$B$2</f>
        <v>20</v>
      </c>
      <c r="D314" s="2">
        <f>COUNTIF(DB!AH:AH,"=no")</f>
        <v>66</v>
      </c>
      <c r="E314" s="6">
        <f>(D314*100)/$B$2</f>
        <v>73.333333333333329</v>
      </c>
    </row>
    <row r="315" spans="1:5" x14ac:dyDescent="0.2">
      <c r="A315" t="s">
        <v>392</v>
      </c>
      <c r="B315" s="2">
        <f>COUNTIF(DB!AI:AI,"=si")</f>
        <v>2</v>
      </c>
      <c r="C315" s="6">
        <f>(B315*100)/$B$2</f>
        <v>2.2222222222222223</v>
      </c>
      <c r="D315" s="2">
        <f>COUNTIF(DB!AI:AI,"=no")</f>
        <v>66</v>
      </c>
      <c r="E315" s="6">
        <f>(D315*100)/$B$2</f>
        <v>73.333333333333329</v>
      </c>
    </row>
    <row r="316" spans="1:5" x14ac:dyDescent="0.2">
      <c r="A316" t="s">
        <v>393</v>
      </c>
      <c r="B316" s="2">
        <f>COUNTIF(DB!AJ:AJ,"=si")</f>
        <v>7</v>
      </c>
      <c r="C316" s="6">
        <f>(B316*100)/$B$2</f>
        <v>7.7777777777777777</v>
      </c>
      <c r="D316" s="2">
        <f>COUNTIF(DB!AJ:AJ,"=no")</f>
        <v>59</v>
      </c>
      <c r="E316" s="6">
        <f>(D316*100)/$B$2</f>
        <v>65.555555555555557</v>
      </c>
    </row>
    <row r="317" spans="1:5" x14ac:dyDescent="0.2">
      <c r="A317" t="s">
        <v>394</v>
      </c>
      <c r="B317" s="2">
        <f>COUNTIF(DB!AK:AK,"=si")</f>
        <v>2</v>
      </c>
      <c r="C317" s="6">
        <f>(B317*100)/$B$2</f>
        <v>2.2222222222222223</v>
      </c>
      <c r="D317" s="2">
        <f>COUNTIF(DB!AK:AK,"=no")</f>
        <v>54</v>
      </c>
      <c r="E317" s="6">
        <f>(D317*100)/$B$2</f>
        <v>60</v>
      </c>
    </row>
    <row r="323" spans="4:4" x14ac:dyDescent="0.2">
      <c r="D323" s="11"/>
    </row>
    <row r="339" spans="1:7" ht="15.75" x14ac:dyDescent="0.25">
      <c r="A339" s="9" t="s">
        <v>395</v>
      </c>
    </row>
    <row r="341" spans="1:7" x14ac:dyDescent="0.2">
      <c r="D341" s="3" t="s">
        <v>222</v>
      </c>
      <c r="E341" s="3" t="s">
        <v>3</v>
      </c>
      <c r="F341" s="3" t="s">
        <v>36</v>
      </c>
      <c r="G341" s="3" t="s">
        <v>3</v>
      </c>
    </row>
    <row r="342" spans="1:7" x14ac:dyDescent="0.2">
      <c r="A342" t="s">
        <v>396</v>
      </c>
      <c r="D342" s="2">
        <f>COUNTIF(DB!AL:AL,"=si")</f>
        <v>0</v>
      </c>
      <c r="E342" s="6">
        <f>(D342*100)/$B$2</f>
        <v>0</v>
      </c>
      <c r="F342" s="2">
        <f>COUNTIF(DB!AL:AL,"=no")</f>
        <v>82</v>
      </c>
      <c r="G342" s="6">
        <f>(F342*100)/$B$2</f>
        <v>91.111111111111114</v>
      </c>
    </row>
    <row r="343" spans="1:7" x14ac:dyDescent="0.2">
      <c r="A343" t="s">
        <v>397</v>
      </c>
      <c r="D343" s="2">
        <f>COUNTIF(DB!AM:AM,"=si")</f>
        <v>21</v>
      </c>
      <c r="E343" s="6">
        <f>(D343*100)/$B$2</f>
        <v>23.333333333333332</v>
      </c>
      <c r="F343" s="2">
        <f>COUNTIF(DB!AM:AM,"=no")</f>
        <v>53</v>
      </c>
      <c r="G343" s="6">
        <f>(F343*100)/$B$2</f>
        <v>58.888888888888886</v>
      </c>
    </row>
    <row r="344" spans="1:7" x14ac:dyDescent="0.2">
      <c r="A344" t="s">
        <v>398</v>
      </c>
      <c r="D344" s="2">
        <f>COUNTIF(DB!AN:AN,"=si")</f>
        <v>10</v>
      </c>
      <c r="E344" s="6">
        <f>(D344*100)/$B$2</f>
        <v>11.111111111111111</v>
      </c>
      <c r="F344" s="2">
        <f>COUNTIF(DB!AN:AN,"=no")</f>
        <v>54</v>
      </c>
      <c r="G344" s="6">
        <f>(F344*100)/$B$2</f>
        <v>60</v>
      </c>
    </row>
    <row r="350" spans="1:7" x14ac:dyDescent="0.2">
      <c r="F350" s="11"/>
    </row>
    <row r="365" spans="1:9" ht="15.75" x14ac:dyDescent="0.25">
      <c r="A365" s="9" t="s">
        <v>399</v>
      </c>
    </row>
    <row r="367" spans="1:9" x14ac:dyDescent="0.2">
      <c r="B367" s="3" t="s">
        <v>410</v>
      </c>
      <c r="C367" s="3" t="s">
        <v>3</v>
      </c>
      <c r="D367" s="3" t="s">
        <v>411</v>
      </c>
      <c r="E367" s="3" t="s">
        <v>3</v>
      </c>
      <c r="F367" s="3" t="s">
        <v>412</v>
      </c>
      <c r="G367" s="3" t="s">
        <v>3</v>
      </c>
      <c r="H367" s="3" t="s">
        <v>413</v>
      </c>
      <c r="I367" s="3" t="s">
        <v>3</v>
      </c>
    </row>
    <row r="368" spans="1:9" x14ac:dyDescent="0.2">
      <c r="A368" t="s">
        <v>400</v>
      </c>
      <c r="B368" s="2">
        <f>COUNTIF(DB!$AO:$AO,"=0")</f>
        <v>3</v>
      </c>
      <c r="C368" s="6">
        <f>(B368*100)/$B$2</f>
        <v>3.3333333333333335</v>
      </c>
      <c r="D368" s="2">
        <f>COUNTIF(DB!$AO:$AO,"=1")</f>
        <v>24</v>
      </c>
      <c r="E368" s="6">
        <f>(D368*100)/$B$2</f>
        <v>26.666666666666668</v>
      </c>
      <c r="F368" s="2">
        <f>COUNTIF(DB!$AO:$AO,"=2")</f>
        <v>43</v>
      </c>
      <c r="G368" s="6">
        <f>(F368*100)/$B$2</f>
        <v>47.777777777777779</v>
      </c>
      <c r="H368" s="2">
        <f>COUNTIF(DB!$AO:$AO,"=3")</f>
        <v>15</v>
      </c>
      <c r="I368" s="6">
        <f>(H368*100)/$B$2</f>
        <v>16.666666666666668</v>
      </c>
    </row>
    <row r="369" spans="1:9" x14ac:dyDescent="0.2">
      <c r="A369" t="s">
        <v>401</v>
      </c>
      <c r="B369" s="2">
        <f>COUNTIF(DB!$AP:$AP,"=0")</f>
        <v>2</v>
      </c>
      <c r="C369" s="6">
        <f t="shared" ref="C369:C377" si="3">(B369*100)/$B$2</f>
        <v>2.2222222222222223</v>
      </c>
      <c r="D369" s="2">
        <f>COUNTIF(DB!$AP:$AP,"=1")</f>
        <v>8</v>
      </c>
      <c r="E369" s="6">
        <f t="shared" ref="E369:E377" si="4">(D369*100)/$B$2</f>
        <v>8.8888888888888893</v>
      </c>
      <c r="F369" s="2">
        <f>COUNTIF(DB!$AP:$AP,"=2")</f>
        <v>50</v>
      </c>
      <c r="G369" s="6">
        <f t="shared" ref="G369:G377" si="5">(F369*100)/$B$2</f>
        <v>55.555555555555557</v>
      </c>
      <c r="H369" s="2">
        <f>COUNTIF(DB!$AP:$AP,"=3")</f>
        <v>24</v>
      </c>
      <c r="I369" s="6">
        <f t="shared" ref="I369:I377" si="6">(H369*100)/$B$2</f>
        <v>26.666666666666668</v>
      </c>
    </row>
    <row r="370" spans="1:9" x14ac:dyDescent="0.2">
      <c r="A370" t="s">
        <v>402</v>
      </c>
      <c r="B370" s="2">
        <f>COUNTIF(DB!$AQ:$AQ,"=0")</f>
        <v>0</v>
      </c>
      <c r="C370" s="6">
        <f t="shared" si="3"/>
        <v>0</v>
      </c>
      <c r="D370" s="2">
        <f>COUNTIF(DB!$AQ:$AQ,"=1")</f>
        <v>9</v>
      </c>
      <c r="E370" s="6">
        <f t="shared" si="4"/>
        <v>10</v>
      </c>
      <c r="F370" s="2">
        <f>COUNTIF(DB!$AQ:$AQ,"=2")</f>
        <v>49</v>
      </c>
      <c r="G370" s="6">
        <f t="shared" si="5"/>
        <v>54.444444444444443</v>
      </c>
      <c r="H370" s="2">
        <f>COUNTIF(DB!$AQ:$AQ,"=3")</f>
        <v>26</v>
      </c>
      <c r="I370" s="6">
        <f t="shared" si="6"/>
        <v>28.888888888888889</v>
      </c>
    </row>
    <row r="371" spans="1:9" x14ac:dyDescent="0.2">
      <c r="A371" t="s">
        <v>403</v>
      </c>
      <c r="B371" s="2">
        <f>COUNTIF(DB!$AR:$AR,"=0")</f>
        <v>1</v>
      </c>
      <c r="C371" s="6">
        <f>(B371*100)/$B$2</f>
        <v>1.1111111111111112</v>
      </c>
      <c r="D371" s="2">
        <f>COUNTIF(DB!$AR:$AR,"=1")</f>
        <v>9</v>
      </c>
      <c r="E371" s="6">
        <f t="shared" si="4"/>
        <v>10</v>
      </c>
      <c r="F371" s="2">
        <f>COUNTIF(DB!$AR:$AR,"=2")</f>
        <v>46</v>
      </c>
      <c r="G371" s="6">
        <f t="shared" si="5"/>
        <v>51.111111111111114</v>
      </c>
      <c r="H371" s="2">
        <f>COUNTIF(DB!$AR:$AR,"=3")</f>
        <v>22</v>
      </c>
      <c r="I371" s="6">
        <f t="shared" si="6"/>
        <v>24.444444444444443</v>
      </c>
    </row>
    <row r="372" spans="1:9" x14ac:dyDescent="0.2">
      <c r="A372" t="s">
        <v>404</v>
      </c>
      <c r="B372" s="2">
        <f>COUNTIF(DB!$AS:$AS,"=0")</f>
        <v>16</v>
      </c>
      <c r="C372" s="6">
        <f t="shared" si="3"/>
        <v>17.777777777777779</v>
      </c>
      <c r="D372" s="2">
        <f>COUNTIF(DB!$AS:$AS,"=1")</f>
        <v>16</v>
      </c>
      <c r="E372" s="6">
        <f t="shared" si="4"/>
        <v>17.777777777777779</v>
      </c>
      <c r="F372" s="2">
        <f>COUNTIF(DB!$AS:$AS,"=2")</f>
        <v>41</v>
      </c>
      <c r="G372" s="6">
        <f t="shared" si="5"/>
        <v>45.555555555555557</v>
      </c>
      <c r="H372" s="2">
        <f>COUNTIF(DB!$AS:$AS,"=3")</f>
        <v>9</v>
      </c>
      <c r="I372" s="6">
        <f t="shared" si="6"/>
        <v>10</v>
      </c>
    </row>
    <row r="373" spans="1:9" x14ac:dyDescent="0.2">
      <c r="A373" t="s">
        <v>405</v>
      </c>
      <c r="B373" s="2">
        <f>COUNTIF(DB!$AT:$AT,"=0")</f>
        <v>8</v>
      </c>
      <c r="C373" s="6">
        <f t="shared" si="3"/>
        <v>8.8888888888888893</v>
      </c>
      <c r="D373" s="2">
        <f>COUNTIF(DB!$AT:$AT,"=1")</f>
        <v>15</v>
      </c>
      <c r="E373" s="6">
        <f t="shared" si="4"/>
        <v>16.666666666666668</v>
      </c>
      <c r="F373" s="2">
        <f>COUNTIF(DB!$AT:$AT,"=2")</f>
        <v>43</v>
      </c>
      <c r="G373" s="6">
        <f t="shared" si="5"/>
        <v>47.777777777777779</v>
      </c>
      <c r="H373" s="2">
        <f>COUNTIF(DB!$AT:$AT,"=3")</f>
        <v>14</v>
      </c>
      <c r="I373" s="6">
        <f t="shared" si="6"/>
        <v>15.555555555555555</v>
      </c>
    </row>
    <row r="374" spans="1:9" x14ac:dyDescent="0.2">
      <c r="A374" t="s">
        <v>406</v>
      </c>
      <c r="B374" s="2">
        <f>COUNTIF(DB!$AU:$AU,"=0")</f>
        <v>10</v>
      </c>
      <c r="C374" s="6">
        <f t="shared" si="3"/>
        <v>11.111111111111111</v>
      </c>
      <c r="D374" s="2">
        <f>COUNTIF(DB!$AU:$AU,"=1")</f>
        <v>11</v>
      </c>
      <c r="E374" s="6">
        <f t="shared" si="4"/>
        <v>12.222222222222221</v>
      </c>
      <c r="F374" s="2">
        <f>COUNTIF(DB!$AU:$AU,"=2")</f>
        <v>33</v>
      </c>
      <c r="G374" s="6">
        <f t="shared" si="5"/>
        <v>36.666666666666664</v>
      </c>
      <c r="H374" s="2">
        <f>COUNTIF(DB!$AU:$AU,"=3")</f>
        <v>18</v>
      </c>
      <c r="I374" s="6">
        <f t="shared" si="6"/>
        <v>20</v>
      </c>
    </row>
    <row r="375" spans="1:9" x14ac:dyDescent="0.2">
      <c r="A375" t="s">
        <v>407</v>
      </c>
      <c r="B375" s="2">
        <f>COUNTIF(DB!$AV:$AV,"=0")</f>
        <v>1</v>
      </c>
      <c r="C375" s="6">
        <f t="shared" si="3"/>
        <v>1.1111111111111112</v>
      </c>
      <c r="D375" s="2">
        <f>COUNTIF(DB!$AV:$AV,"=1")</f>
        <v>11</v>
      </c>
      <c r="E375" s="6">
        <f t="shared" si="4"/>
        <v>12.222222222222221</v>
      </c>
      <c r="F375" s="2">
        <f>COUNTIF(DB!$AV:$AV,"=2")</f>
        <v>34</v>
      </c>
      <c r="G375" s="6">
        <f t="shared" si="5"/>
        <v>37.777777777777779</v>
      </c>
      <c r="H375" s="2">
        <f>COUNTIF(DB!$AV:$AV,"=3")</f>
        <v>27</v>
      </c>
      <c r="I375" s="6">
        <f t="shared" si="6"/>
        <v>30</v>
      </c>
    </row>
    <row r="376" spans="1:9" x14ac:dyDescent="0.2">
      <c r="A376" t="s">
        <v>408</v>
      </c>
      <c r="B376" s="2">
        <f>COUNTIF(DB!$AW:$AW,"=0")</f>
        <v>1</v>
      </c>
      <c r="C376" s="6">
        <f t="shared" si="3"/>
        <v>1.1111111111111112</v>
      </c>
      <c r="D376" s="2">
        <f>COUNTIF(DB!$AW:$AW,"=1")</f>
        <v>6</v>
      </c>
      <c r="E376" s="6">
        <f t="shared" si="4"/>
        <v>6.666666666666667</v>
      </c>
      <c r="F376" s="2">
        <f>COUNTIF(DB!$AW:$AW,"=2")</f>
        <v>33</v>
      </c>
      <c r="G376" s="6">
        <f t="shared" si="5"/>
        <v>36.666666666666664</v>
      </c>
      <c r="H376" s="2">
        <f>COUNTIF(DB!$AW:$AW,"=3")</f>
        <v>31</v>
      </c>
      <c r="I376" s="6">
        <f t="shared" si="6"/>
        <v>34.444444444444443</v>
      </c>
    </row>
    <row r="377" spans="1:9" x14ac:dyDescent="0.2">
      <c r="A377" t="s">
        <v>409</v>
      </c>
      <c r="B377" s="2">
        <f>COUNTIF(DB!$AX:$AX,"=0")</f>
        <v>4</v>
      </c>
      <c r="C377" s="6">
        <f t="shared" si="3"/>
        <v>4.4444444444444446</v>
      </c>
      <c r="D377" s="2">
        <f>COUNTIF(DB!$AX:$AX,"=1")</f>
        <v>13</v>
      </c>
      <c r="E377" s="6">
        <f t="shared" si="4"/>
        <v>14.444444444444445</v>
      </c>
      <c r="F377" s="2">
        <f>COUNTIF(DB!$AX:$AX,"=2")</f>
        <v>29</v>
      </c>
      <c r="G377" s="6">
        <f t="shared" si="5"/>
        <v>32.222222222222221</v>
      </c>
      <c r="H377" s="2">
        <f>COUNTIF(DB!$AX:$AX,"=3")</f>
        <v>17</v>
      </c>
      <c r="I377" s="6">
        <f t="shared" si="6"/>
        <v>18.888888888888889</v>
      </c>
    </row>
    <row r="402" spans="1:9" ht="15.75" x14ac:dyDescent="0.25">
      <c r="A402" s="9" t="s">
        <v>414</v>
      </c>
    </row>
    <row r="404" spans="1:9" x14ac:dyDescent="0.2">
      <c r="B404" s="3" t="s">
        <v>410</v>
      </c>
      <c r="C404" s="3" t="s">
        <v>3</v>
      </c>
      <c r="D404" s="3" t="s">
        <v>411</v>
      </c>
      <c r="E404" s="3" t="s">
        <v>3</v>
      </c>
      <c r="F404" s="3" t="s">
        <v>412</v>
      </c>
      <c r="G404" s="3" t="s">
        <v>3</v>
      </c>
      <c r="H404" s="3" t="s">
        <v>413</v>
      </c>
      <c r="I404" s="3" t="s">
        <v>3</v>
      </c>
    </row>
    <row r="405" spans="1:9" x14ac:dyDescent="0.2">
      <c r="A405" t="s">
        <v>415</v>
      </c>
      <c r="B405" s="2">
        <f>COUNTIF(DB!$AY:$AY,"=0")</f>
        <v>1</v>
      </c>
      <c r="C405" s="6">
        <f>(B405*100)/$B$2</f>
        <v>1.1111111111111112</v>
      </c>
      <c r="D405" s="2">
        <f>COUNTIF(DB!$AY:$AY,"=1")</f>
        <v>5</v>
      </c>
      <c r="E405" s="6">
        <f>(D405*100)/$B$2</f>
        <v>5.5555555555555554</v>
      </c>
      <c r="F405" s="2">
        <f>COUNTIF(DB!$AY:$AY,"=2")</f>
        <v>47</v>
      </c>
      <c r="G405" s="6">
        <f>(F405*100)/$B$2</f>
        <v>52.222222222222221</v>
      </c>
      <c r="H405" s="2">
        <f>COUNTIF(DB!$AY:$AY,"=3")</f>
        <v>29</v>
      </c>
      <c r="I405" s="6">
        <f>(H405*100)/$B$2</f>
        <v>32.222222222222221</v>
      </c>
    </row>
    <row r="406" spans="1:9" x14ac:dyDescent="0.2">
      <c r="A406" t="s">
        <v>416</v>
      </c>
      <c r="B406" s="2">
        <f>COUNTIF(DB!$AZ:$AZ,"=0")</f>
        <v>1</v>
      </c>
      <c r="C406" s="6">
        <f>(B406*100)/$B$2</f>
        <v>1.1111111111111112</v>
      </c>
      <c r="D406" s="2">
        <f>COUNTIF(DB!$AZ:$AZ,"=1")</f>
        <v>0</v>
      </c>
      <c r="E406" s="6">
        <f t="shared" ref="E406:E417" si="7">(D406*100)/$B$2</f>
        <v>0</v>
      </c>
      <c r="F406" s="2">
        <f>COUNTIF(DB!$AZ:$AZ,"=2")</f>
        <v>47</v>
      </c>
      <c r="G406" s="6">
        <f t="shared" ref="G406:G417" si="8">(F406*100)/$B$2</f>
        <v>52.222222222222221</v>
      </c>
      <c r="H406" s="2">
        <f>COUNTIF(DB!$AZ:$AZ,"=3")</f>
        <v>36</v>
      </c>
      <c r="I406" s="6">
        <f t="shared" ref="I406:I417" si="9">(H406*100)/$B$2</f>
        <v>40</v>
      </c>
    </row>
    <row r="407" spans="1:9" x14ac:dyDescent="0.2">
      <c r="A407" t="s">
        <v>417</v>
      </c>
      <c r="B407" s="2">
        <f>COUNTIF(DB!$BA:$BA,"=0")</f>
        <v>1</v>
      </c>
      <c r="C407" s="6">
        <f t="shared" ref="C407:C417" si="10">(B407*100)/$B$2</f>
        <v>1.1111111111111112</v>
      </c>
      <c r="D407" s="2">
        <f>COUNTIF(DB!$BA:$BA,"=1")</f>
        <v>0</v>
      </c>
      <c r="E407" s="6">
        <f t="shared" si="7"/>
        <v>0</v>
      </c>
      <c r="F407" s="2">
        <f>COUNTIF(DB!$BA:$BA,"=2")</f>
        <v>43</v>
      </c>
      <c r="G407" s="6">
        <f t="shared" si="8"/>
        <v>47.777777777777779</v>
      </c>
      <c r="H407" s="2">
        <f>COUNTIF(DB!$BA:$BA,"=3")</f>
        <v>35</v>
      </c>
      <c r="I407" s="6">
        <f t="shared" si="9"/>
        <v>38.888888888888886</v>
      </c>
    </row>
    <row r="408" spans="1:9" x14ac:dyDescent="0.2">
      <c r="A408" t="s">
        <v>418</v>
      </c>
      <c r="B408" s="2">
        <f>COUNTIF(DB!$BB:$BB,"=0")</f>
        <v>1</v>
      </c>
      <c r="C408" s="6">
        <f t="shared" si="10"/>
        <v>1.1111111111111112</v>
      </c>
      <c r="D408" s="2">
        <f>COUNTIF(DB!$BB:$BB,"=1")</f>
        <v>1</v>
      </c>
      <c r="E408" s="6">
        <f t="shared" si="7"/>
        <v>1.1111111111111112</v>
      </c>
      <c r="F408" s="2">
        <f>COUNTIF(DB!$BB:$BB,"=2")</f>
        <v>40</v>
      </c>
      <c r="G408" s="6">
        <f t="shared" si="8"/>
        <v>44.444444444444443</v>
      </c>
      <c r="H408" s="2">
        <f>COUNTIF(DB!$BB:$BB,"=3")</f>
        <v>34</v>
      </c>
      <c r="I408" s="6">
        <f t="shared" si="9"/>
        <v>37.777777777777779</v>
      </c>
    </row>
    <row r="409" spans="1:9" x14ac:dyDescent="0.2">
      <c r="A409" t="s">
        <v>419</v>
      </c>
      <c r="B409" s="2">
        <f>COUNTIF(DB!$BC:$BC,"=0")</f>
        <v>4</v>
      </c>
      <c r="C409" s="6">
        <f t="shared" si="10"/>
        <v>4.4444444444444446</v>
      </c>
      <c r="D409" s="2">
        <f>COUNTIF(DB!$BC:$BC,"=1")</f>
        <v>7</v>
      </c>
      <c r="E409" s="6">
        <f t="shared" si="7"/>
        <v>7.7777777777777777</v>
      </c>
      <c r="F409" s="2">
        <f>COUNTIF(DB!$BC:$BC,"=2")</f>
        <v>42</v>
      </c>
      <c r="G409" s="6">
        <f t="shared" si="8"/>
        <v>46.666666666666664</v>
      </c>
      <c r="H409" s="2">
        <f>COUNTIF(DB!$BC:$BC,"=3")</f>
        <v>23</v>
      </c>
      <c r="I409" s="6">
        <f t="shared" si="9"/>
        <v>25.555555555555557</v>
      </c>
    </row>
    <row r="410" spans="1:9" x14ac:dyDescent="0.2">
      <c r="A410" t="s">
        <v>420</v>
      </c>
      <c r="B410" s="2">
        <f>COUNTIF(DB!$BD:$BD,"=0")</f>
        <v>0</v>
      </c>
      <c r="C410" s="6">
        <f>(B410*100)/$B$2</f>
        <v>0</v>
      </c>
      <c r="D410" s="2">
        <f>COUNTIF(DB!$BD:$BD,"=1")</f>
        <v>5</v>
      </c>
      <c r="E410" s="6">
        <f t="shared" si="7"/>
        <v>5.5555555555555554</v>
      </c>
      <c r="F410" s="2">
        <f>COUNTIF(DB!$BD:$BD,"=2")</f>
        <v>46</v>
      </c>
      <c r="G410" s="6">
        <f t="shared" si="8"/>
        <v>51.111111111111114</v>
      </c>
      <c r="H410" s="2">
        <f>COUNTIF(DB!$BD:$BD,"=3")</f>
        <v>25</v>
      </c>
      <c r="I410" s="6">
        <f t="shared" si="9"/>
        <v>27.777777777777779</v>
      </c>
    </row>
    <row r="411" spans="1:9" x14ac:dyDescent="0.2">
      <c r="A411" t="s">
        <v>421</v>
      </c>
      <c r="B411" s="2">
        <f>COUNTIF(DB!$BE:$BE,"=0")</f>
        <v>0</v>
      </c>
      <c r="C411" s="6">
        <f t="shared" si="10"/>
        <v>0</v>
      </c>
      <c r="D411" s="2">
        <f>COUNTIF(DB!$BE:$BE,"=1")</f>
        <v>1</v>
      </c>
      <c r="E411" s="6">
        <f t="shared" si="7"/>
        <v>1.1111111111111112</v>
      </c>
      <c r="F411" s="2">
        <f>COUNTIF(DB!$BE:$BE,"=2")</f>
        <v>45</v>
      </c>
      <c r="G411" s="6">
        <f t="shared" si="8"/>
        <v>50</v>
      </c>
      <c r="H411" s="2">
        <f>COUNTIF(DB!$BE:$BE,"=3")</f>
        <v>25</v>
      </c>
      <c r="I411" s="6">
        <f t="shared" si="9"/>
        <v>27.777777777777779</v>
      </c>
    </row>
    <row r="412" spans="1:9" x14ac:dyDescent="0.2">
      <c r="A412" t="s">
        <v>422</v>
      </c>
      <c r="B412" s="2">
        <f>COUNTIF(DB!$BF:$BF,"=0")</f>
        <v>2</v>
      </c>
      <c r="C412" s="6">
        <f t="shared" si="10"/>
        <v>2.2222222222222223</v>
      </c>
      <c r="D412" s="2">
        <f>COUNTIF(DB!$BF:$BF,"=1")</f>
        <v>2</v>
      </c>
      <c r="E412" s="6">
        <f t="shared" si="7"/>
        <v>2.2222222222222223</v>
      </c>
      <c r="F412" s="2">
        <f>COUNTIF(DB!$BF:$BF,"=2")</f>
        <v>36</v>
      </c>
      <c r="G412" s="6">
        <f t="shared" si="8"/>
        <v>40</v>
      </c>
      <c r="H412" s="2">
        <f>COUNTIF(DB!$BF:$BF,"=3")</f>
        <v>27</v>
      </c>
      <c r="I412" s="6">
        <f t="shared" si="9"/>
        <v>30</v>
      </c>
    </row>
    <row r="413" spans="1:9" x14ac:dyDescent="0.2">
      <c r="A413" t="s">
        <v>423</v>
      </c>
      <c r="B413" s="2">
        <f>COUNTIF(DB!$BG:$BG,"=0")</f>
        <v>1</v>
      </c>
      <c r="C413" s="6">
        <f t="shared" si="10"/>
        <v>1.1111111111111112</v>
      </c>
      <c r="D413" s="2">
        <f>COUNTIF(DB!$BG:$BG,"=1")</f>
        <v>5</v>
      </c>
      <c r="E413" s="6">
        <f t="shared" si="7"/>
        <v>5.5555555555555554</v>
      </c>
      <c r="F413" s="2">
        <f>COUNTIF(DB!$BG:$BG,"=2")</f>
        <v>34</v>
      </c>
      <c r="G413" s="6">
        <f t="shared" si="8"/>
        <v>37.777777777777779</v>
      </c>
      <c r="H413" s="2">
        <f>COUNTIF(DB!$BG:$BG,"=3")</f>
        <v>23</v>
      </c>
      <c r="I413" s="6">
        <f t="shared" si="9"/>
        <v>25.555555555555557</v>
      </c>
    </row>
    <row r="414" spans="1:9" x14ac:dyDescent="0.2">
      <c r="A414" t="s">
        <v>424</v>
      </c>
      <c r="B414" s="2">
        <f>COUNTIF(DB!$BH:$BH,"=0")</f>
        <v>3</v>
      </c>
      <c r="C414" s="6">
        <f t="shared" si="10"/>
        <v>3.3333333333333335</v>
      </c>
      <c r="D414" s="2">
        <f>COUNTIF(DB!$BH:$BH,"=1")</f>
        <v>7</v>
      </c>
      <c r="E414" s="6">
        <f t="shared" si="7"/>
        <v>7.7777777777777777</v>
      </c>
      <c r="F414" s="2">
        <f>COUNTIF(DB!$BH:$BH,"=2")</f>
        <v>20</v>
      </c>
      <c r="G414" s="6">
        <f t="shared" si="8"/>
        <v>22.222222222222221</v>
      </c>
      <c r="H414" s="2">
        <f>COUNTIF(DB!$BH:$BH,"=3")</f>
        <v>21</v>
      </c>
      <c r="I414" s="6">
        <f t="shared" si="9"/>
        <v>23.333333333333332</v>
      </c>
    </row>
    <row r="415" spans="1:9" x14ac:dyDescent="0.2">
      <c r="A415" t="s">
        <v>425</v>
      </c>
      <c r="B415" s="2">
        <f>COUNTIF(DB!$BI:$BI,"=0")</f>
        <v>1</v>
      </c>
      <c r="C415" s="6">
        <f t="shared" si="10"/>
        <v>1.1111111111111112</v>
      </c>
      <c r="D415" s="2">
        <f>COUNTIF(DB!$BI:$BI,"=1")</f>
        <v>6</v>
      </c>
      <c r="E415" s="6">
        <f t="shared" si="7"/>
        <v>6.666666666666667</v>
      </c>
      <c r="F415" s="2">
        <f>COUNTIF(DB!$BI:$BI,"=2")</f>
        <v>23</v>
      </c>
      <c r="G415" s="6">
        <f t="shared" si="8"/>
        <v>25.555555555555557</v>
      </c>
      <c r="H415" s="2">
        <f>COUNTIF(DB!$BI:$BI,"=3")</f>
        <v>19</v>
      </c>
      <c r="I415" s="6">
        <f t="shared" si="9"/>
        <v>21.111111111111111</v>
      </c>
    </row>
    <row r="416" spans="1:9" x14ac:dyDescent="0.2">
      <c r="A416" t="s">
        <v>426</v>
      </c>
      <c r="B416" s="2">
        <f>COUNTIF(DB!$BJ:$BJ,"=0")</f>
        <v>0</v>
      </c>
      <c r="C416" s="6">
        <f t="shared" si="10"/>
        <v>0</v>
      </c>
      <c r="D416" s="2">
        <f>COUNTIF(DB!$BJ:$BJ,"=1")</f>
        <v>10</v>
      </c>
      <c r="E416" s="6">
        <f t="shared" si="7"/>
        <v>11.111111111111111</v>
      </c>
      <c r="F416" s="2">
        <f>COUNTIF(DB!$BJ:$BJ,"=2")</f>
        <v>11</v>
      </c>
      <c r="G416" s="6">
        <f t="shared" si="8"/>
        <v>12.222222222222221</v>
      </c>
      <c r="H416" s="2">
        <f>COUNTIF(DB!$BJ:$BJ,"=3")</f>
        <v>14</v>
      </c>
      <c r="I416" s="6">
        <f t="shared" si="9"/>
        <v>15.555555555555555</v>
      </c>
    </row>
    <row r="417" spans="1:9" x14ac:dyDescent="0.2">
      <c r="A417" t="s">
        <v>427</v>
      </c>
      <c r="B417" s="2">
        <f>COUNTIF(DB!$BK:$BK,"=0")</f>
        <v>38</v>
      </c>
      <c r="C417" s="6">
        <f t="shared" si="10"/>
        <v>42.222222222222221</v>
      </c>
      <c r="D417" s="2">
        <f>COUNTIF(DB!$BK:$BK,"=1")</f>
        <v>11</v>
      </c>
      <c r="E417" s="6">
        <f t="shared" si="7"/>
        <v>12.222222222222221</v>
      </c>
      <c r="F417" s="2">
        <f>COUNTIF(DB!$BK:$BK,"=2")</f>
        <v>7</v>
      </c>
      <c r="G417" s="6">
        <f t="shared" si="8"/>
        <v>7.7777777777777777</v>
      </c>
      <c r="H417" s="2">
        <f>COUNTIF(DB!$BK:$BK,"=3")</f>
        <v>4</v>
      </c>
      <c r="I417" s="6">
        <f t="shared" si="9"/>
        <v>4.4444444444444446</v>
      </c>
    </row>
    <row r="422" spans="1:9" x14ac:dyDescent="0.2">
      <c r="F422" s="11"/>
    </row>
    <row r="446" spans="1:3" ht="15.75" x14ac:dyDescent="0.25">
      <c r="A446" s="9" t="s">
        <v>428</v>
      </c>
    </row>
    <row r="448" spans="1:3" x14ac:dyDescent="0.2">
      <c r="C448" s="3" t="s">
        <v>3</v>
      </c>
    </row>
    <row r="449" spans="1:3" x14ac:dyDescent="0.2">
      <c r="A449" t="s">
        <v>222</v>
      </c>
      <c r="B449" s="2">
        <f>COUNTIF(DB!BL:BL,"=si")</f>
        <v>3</v>
      </c>
      <c r="C449" s="6">
        <f>(B449*100)/$B$2</f>
        <v>3.3333333333333335</v>
      </c>
    </row>
    <row r="450" spans="1:3" x14ac:dyDescent="0.2">
      <c r="A450" t="s">
        <v>36</v>
      </c>
      <c r="B450" s="2">
        <f>COUNTIF(DB!BL:BL,"=no")</f>
        <v>64</v>
      </c>
      <c r="C450" s="6">
        <f>(B450*100)/$B$2</f>
        <v>71.111111111111114</v>
      </c>
    </row>
    <row r="451" spans="1:3" x14ac:dyDescent="0.2">
      <c r="A451" t="s">
        <v>62</v>
      </c>
      <c r="B451" s="2">
        <f>COUNTIF(DB!BL:BL,"=non so")</f>
        <v>9</v>
      </c>
      <c r="C451" s="6">
        <f t="shared" ref="C451" si="11">(B451*100)/$B$2</f>
        <v>10</v>
      </c>
    </row>
    <row r="465" spans="1:5" ht="15.75" x14ac:dyDescent="0.25">
      <c r="A465" s="9" t="s">
        <v>429</v>
      </c>
    </row>
    <row r="467" spans="1:5" x14ac:dyDescent="0.2">
      <c r="B467" s="3" t="s">
        <v>222</v>
      </c>
      <c r="C467" s="3" t="s">
        <v>3</v>
      </c>
      <c r="D467" s="3" t="s">
        <v>36</v>
      </c>
      <c r="E467" s="3" t="s">
        <v>3</v>
      </c>
    </row>
    <row r="468" spans="1:5" x14ac:dyDescent="0.2">
      <c r="A468" t="s">
        <v>430</v>
      </c>
      <c r="B468" s="2">
        <f>COUNTIF(DB!BM:BM,"=si")</f>
        <v>12</v>
      </c>
      <c r="C468" s="6">
        <f>(B468*100)/$B$2</f>
        <v>13.333333333333334</v>
      </c>
      <c r="D468" s="2">
        <f>COUNTIF(DB!BM:BM,"=no")</f>
        <v>68</v>
      </c>
      <c r="E468" s="6">
        <f>(D468*100)/$B$2</f>
        <v>75.555555555555557</v>
      </c>
    </row>
    <row r="469" spans="1:5" x14ac:dyDescent="0.2">
      <c r="A469" t="s">
        <v>431</v>
      </c>
      <c r="B469" s="2">
        <f>COUNTIF(DB!BN:BN,"=si")</f>
        <v>0</v>
      </c>
      <c r="C469" s="6">
        <f t="shared" ref="C469:C470" si="12">(B469*100)/$B$2</f>
        <v>0</v>
      </c>
      <c r="D469" s="2">
        <f>COUNTIF(DB!BN:BN,"=no")</f>
        <v>70</v>
      </c>
      <c r="E469" s="6">
        <f t="shared" ref="E469:E470" si="13">(D469*100)/$B$2</f>
        <v>77.777777777777771</v>
      </c>
    </row>
    <row r="470" spans="1:5" x14ac:dyDescent="0.2">
      <c r="A470" t="s">
        <v>432</v>
      </c>
      <c r="B470" s="2">
        <f>COUNTIF(DB!BO:BO,"=si")</f>
        <v>20</v>
      </c>
      <c r="C470" s="6">
        <f t="shared" si="12"/>
        <v>22.222222222222221</v>
      </c>
      <c r="D470" s="2">
        <f>COUNTIF(DB!BO:BO,"=no")</f>
        <v>50</v>
      </c>
      <c r="E470" s="6">
        <f t="shared" si="13"/>
        <v>55.555555555555557</v>
      </c>
    </row>
    <row r="473" spans="1:5" x14ac:dyDescent="0.2">
      <c r="C473" s="11"/>
    </row>
    <row r="489" spans="1:3" ht="15.75" x14ac:dyDescent="0.25">
      <c r="A489" s="9" t="s">
        <v>433</v>
      </c>
    </row>
    <row r="491" spans="1:3" x14ac:dyDescent="0.2">
      <c r="C491" s="3" t="s">
        <v>3</v>
      </c>
    </row>
    <row r="492" spans="1:3" x14ac:dyDescent="0.2">
      <c r="A492" t="s">
        <v>34</v>
      </c>
      <c r="B492" s="2">
        <f>COUNTIF(DB!BQ:BQ,"=molto soddisfatto")</f>
        <v>18</v>
      </c>
      <c r="C492" s="6">
        <f>(B492*100)/$B$2</f>
        <v>20</v>
      </c>
    </row>
    <row r="493" spans="1:3" x14ac:dyDescent="0.2">
      <c r="A493" t="s">
        <v>206</v>
      </c>
      <c r="B493" s="2">
        <f>COUNTIF(DB!BQ:BQ,"=insoddisfatto")</f>
        <v>1</v>
      </c>
      <c r="C493" s="6">
        <f t="shared" ref="C493:C496" si="14">(B493*100)/$B$2</f>
        <v>1.1111111111111112</v>
      </c>
    </row>
    <row r="494" spans="1:3" x14ac:dyDescent="0.2">
      <c r="A494" t="s">
        <v>434</v>
      </c>
      <c r="B494" s="2">
        <f>COUNTIF(DB!BQ:BQ,"=ne soddisfatto, nè insoddisfatto")</f>
        <v>13</v>
      </c>
      <c r="C494" s="6">
        <f t="shared" si="14"/>
        <v>14.444444444444445</v>
      </c>
    </row>
    <row r="495" spans="1:3" x14ac:dyDescent="0.2">
      <c r="A495" t="s">
        <v>69</v>
      </c>
      <c r="B495" s="2">
        <f>COUNTIF(DB!BQ:BQ,"=soddisfatto")</f>
        <v>52</v>
      </c>
      <c r="C495" s="6">
        <f t="shared" si="14"/>
        <v>57.777777777777779</v>
      </c>
    </row>
    <row r="496" spans="1:3" x14ac:dyDescent="0.2">
      <c r="A496" t="s">
        <v>436</v>
      </c>
      <c r="B496" s="2">
        <f>COUNTIF(DB!BQ:BQ,"=molto insoddisfatto")</f>
        <v>0</v>
      </c>
      <c r="C496" s="6">
        <f t="shared" si="14"/>
        <v>0</v>
      </c>
    </row>
    <row r="497" spans="1:3" x14ac:dyDescent="0.2">
      <c r="A497" t="s">
        <v>435</v>
      </c>
      <c r="B497" s="2">
        <f>COUNTIF(DB!BQ:BQ,"=non saprei")</f>
        <v>0</v>
      </c>
      <c r="C497" s="6">
        <f>(B497*100)/$B$2</f>
        <v>0</v>
      </c>
    </row>
  </sheetData>
  <pageMargins left="0.78749999999999998" right="0.78749999999999998" top="1.0249999999999999" bottom="1.0249999999999999" header="0.78749999999999998" footer="0.78749999999999998"/>
  <pageSetup paperSize="9" orientation="portrait" useFirstPageNumber="1" r:id="rId1"/>
  <headerFooter>
    <oddHeader>&amp;C&amp;A</oddHeader>
    <oddFooter>&amp;CPagina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91"/>
  <sheetViews>
    <sheetView workbookViewId="0">
      <selection activeCell="BE73" sqref="A73:XFD73"/>
    </sheetView>
  </sheetViews>
  <sheetFormatPr defaultRowHeight="14.25" x14ac:dyDescent="0.2"/>
  <cols>
    <col min="1" max="3" width="9.140625" style="7"/>
    <col min="4" max="4" width="48" style="7" customWidth="1"/>
    <col min="5" max="68" width="9.140625" style="7"/>
    <col min="69" max="69" width="42.7109375" style="7" customWidth="1"/>
    <col min="70" max="70" width="22.5703125" style="7" customWidth="1"/>
    <col min="71" max="71" width="27.85546875" style="7" customWidth="1"/>
    <col min="72" max="16384" width="9.140625" style="7"/>
  </cols>
  <sheetData>
    <row r="1" spans="1:71" s="8" customFormat="1" x14ac:dyDescent="0.2">
      <c r="A1" s="8" t="s">
        <v>330</v>
      </c>
      <c r="B1" s="8" t="s">
        <v>329</v>
      </c>
      <c r="C1" s="8" t="s">
        <v>328</v>
      </c>
      <c r="D1" s="8" t="s">
        <v>327</v>
      </c>
      <c r="E1" s="8" t="s">
        <v>326</v>
      </c>
      <c r="F1" s="8" t="s">
        <v>325</v>
      </c>
      <c r="G1" s="8" t="s">
        <v>324</v>
      </c>
      <c r="H1" s="8" t="s">
        <v>323</v>
      </c>
      <c r="I1" s="8" t="s">
        <v>322</v>
      </c>
      <c r="J1" s="8" t="s">
        <v>321</v>
      </c>
      <c r="K1" s="8" t="s">
        <v>320</v>
      </c>
      <c r="L1" s="8" t="s">
        <v>319</v>
      </c>
      <c r="M1" s="8" t="s">
        <v>318</v>
      </c>
      <c r="N1" s="8" t="s">
        <v>317</v>
      </c>
      <c r="O1" s="8" t="s">
        <v>316</v>
      </c>
      <c r="P1" s="8" t="s">
        <v>315</v>
      </c>
      <c r="Q1" s="8" t="s">
        <v>314</v>
      </c>
      <c r="R1" s="8" t="s">
        <v>313</v>
      </c>
      <c r="S1" s="8" t="s">
        <v>312</v>
      </c>
      <c r="T1" s="8" t="s">
        <v>311</v>
      </c>
      <c r="U1" s="8" t="s">
        <v>310</v>
      </c>
      <c r="V1" s="8" t="s">
        <v>309</v>
      </c>
      <c r="W1" s="8" t="s">
        <v>308</v>
      </c>
      <c r="X1" s="8" t="s">
        <v>307</v>
      </c>
      <c r="Y1" s="8" t="s">
        <v>306</v>
      </c>
      <c r="Z1" s="8" t="s">
        <v>302</v>
      </c>
      <c r="AA1" s="8" t="s">
        <v>305</v>
      </c>
      <c r="AB1" s="8" t="s">
        <v>304</v>
      </c>
      <c r="AC1" s="8" t="s">
        <v>303</v>
      </c>
      <c r="AD1" s="8" t="s">
        <v>302</v>
      </c>
      <c r="AE1" s="8" t="s">
        <v>301</v>
      </c>
      <c r="AF1" s="8" t="s">
        <v>300</v>
      </c>
      <c r="AG1" s="8" t="s">
        <v>299</v>
      </c>
      <c r="AH1" s="8" t="s">
        <v>298</v>
      </c>
      <c r="AI1" s="8" t="s">
        <v>297</v>
      </c>
      <c r="AJ1" s="8" t="s">
        <v>296</v>
      </c>
      <c r="AK1" s="8" t="s">
        <v>295</v>
      </c>
      <c r="AL1" s="8" t="s">
        <v>294</v>
      </c>
      <c r="AM1" s="8" t="s">
        <v>293</v>
      </c>
      <c r="AN1" s="8" t="s">
        <v>292</v>
      </c>
      <c r="AO1" s="8" t="s">
        <v>291</v>
      </c>
      <c r="AP1" s="8" t="s">
        <v>290</v>
      </c>
      <c r="AQ1" s="8" t="s">
        <v>289</v>
      </c>
      <c r="AR1" s="8" t="s">
        <v>288</v>
      </c>
      <c r="AS1" s="8" t="s">
        <v>287</v>
      </c>
      <c r="AT1" s="8" t="s">
        <v>286</v>
      </c>
      <c r="AU1" s="8" t="s">
        <v>285</v>
      </c>
      <c r="AV1" s="8" t="s">
        <v>284</v>
      </c>
      <c r="AW1" s="8" t="s">
        <v>283</v>
      </c>
      <c r="AX1" s="8" t="s">
        <v>282</v>
      </c>
      <c r="AY1" s="8" t="s">
        <v>281</v>
      </c>
      <c r="AZ1" s="8" t="s">
        <v>280</v>
      </c>
      <c r="BA1" s="8" t="s">
        <v>279</v>
      </c>
      <c r="BB1" s="8" t="s">
        <v>278</v>
      </c>
      <c r="BC1" s="8" t="s">
        <v>277</v>
      </c>
      <c r="BD1" s="8" t="s">
        <v>276</v>
      </c>
      <c r="BE1" s="8" t="s">
        <v>275</v>
      </c>
      <c r="BF1" s="8" t="s">
        <v>274</v>
      </c>
      <c r="BG1" s="8" t="s">
        <v>273</v>
      </c>
      <c r="BH1" s="8" t="s">
        <v>272</v>
      </c>
      <c r="BI1" s="8" t="s">
        <v>271</v>
      </c>
      <c r="BJ1" s="8" t="s">
        <v>270</v>
      </c>
      <c r="BK1" s="8" t="s">
        <v>269</v>
      </c>
      <c r="BL1" s="8" t="s">
        <v>268</v>
      </c>
      <c r="BM1" s="8" t="s">
        <v>267</v>
      </c>
      <c r="BN1" s="8" t="s">
        <v>266</v>
      </c>
      <c r="BO1" s="8" t="s">
        <v>265</v>
      </c>
      <c r="BP1" s="8" t="s">
        <v>264</v>
      </c>
      <c r="BQ1" s="8" t="s">
        <v>263</v>
      </c>
      <c r="BR1" s="8" t="s">
        <v>262</v>
      </c>
      <c r="BS1" s="8" t="s">
        <v>261</v>
      </c>
    </row>
    <row r="2" spans="1:71" x14ac:dyDescent="0.2">
      <c r="A2" s="7" t="s">
        <v>260</v>
      </c>
      <c r="C2" s="7" t="s">
        <v>73</v>
      </c>
      <c r="D2" s="7" t="s">
        <v>173</v>
      </c>
      <c r="E2" s="7" t="s">
        <v>5</v>
      </c>
      <c r="F2" s="7" t="s">
        <v>163</v>
      </c>
      <c r="G2" s="7" t="s">
        <v>259</v>
      </c>
      <c r="H2" s="7" t="s">
        <v>256</v>
      </c>
      <c r="I2" s="7" t="s">
        <v>95</v>
      </c>
      <c r="K2" s="7" t="s">
        <v>83</v>
      </c>
      <c r="L2" s="7" t="s">
        <v>63</v>
      </c>
      <c r="M2" s="7" t="s">
        <v>39</v>
      </c>
      <c r="N2" s="7" t="s">
        <v>54</v>
      </c>
      <c r="O2" s="7" t="s">
        <v>54</v>
      </c>
      <c r="P2" s="7" t="s">
        <v>54</v>
      </c>
      <c r="Q2" s="7" t="s">
        <v>54</v>
      </c>
      <c r="R2" s="7" t="s">
        <v>54</v>
      </c>
      <c r="S2" s="7" t="s">
        <v>90</v>
      </c>
      <c r="T2" s="7" t="s">
        <v>57</v>
      </c>
      <c r="U2" s="7" t="s">
        <v>54</v>
      </c>
      <c r="V2" s="7" t="s">
        <v>70</v>
      </c>
      <c r="W2" s="7" t="s">
        <v>40</v>
      </c>
      <c r="X2" s="7" t="s">
        <v>40</v>
      </c>
      <c r="Y2" s="7" t="s">
        <v>40</v>
      </c>
      <c r="Z2" s="7" t="s">
        <v>40</v>
      </c>
      <c r="AA2" s="7" t="s">
        <v>41</v>
      </c>
      <c r="AB2" s="7" t="s">
        <v>120</v>
      </c>
      <c r="AC2" s="7" t="s">
        <v>40</v>
      </c>
      <c r="AF2" s="7" t="s">
        <v>39</v>
      </c>
      <c r="AG2" s="7" t="s">
        <v>38</v>
      </c>
      <c r="AH2" s="7" t="s">
        <v>35</v>
      </c>
      <c r="AI2" s="7" t="s">
        <v>35</v>
      </c>
      <c r="AJ2" s="7" t="s">
        <v>35</v>
      </c>
      <c r="AK2" s="7" t="s">
        <v>35</v>
      </c>
      <c r="AL2" s="7" t="s">
        <v>35</v>
      </c>
      <c r="AM2" s="7" t="s">
        <v>35</v>
      </c>
      <c r="AN2" s="7" t="s">
        <v>35</v>
      </c>
      <c r="AO2" s="7" t="s">
        <v>37</v>
      </c>
      <c r="AP2" s="7" t="s">
        <v>37</v>
      </c>
      <c r="AQ2" s="7" t="s">
        <v>37</v>
      </c>
      <c r="AR2" s="7" t="s">
        <v>37</v>
      </c>
      <c r="AS2" s="7" t="s">
        <v>37</v>
      </c>
      <c r="AT2" s="7" t="s">
        <v>37</v>
      </c>
      <c r="AU2" s="7" t="s">
        <v>37</v>
      </c>
      <c r="AV2" s="7" t="s">
        <v>37</v>
      </c>
      <c r="AW2" s="7" t="s">
        <v>37</v>
      </c>
      <c r="AX2" s="7" t="s">
        <v>37</v>
      </c>
      <c r="AY2" s="7" t="s">
        <v>37</v>
      </c>
      <c r="AZ2" s="7" t="s">
        <v>37</v>
      </c>
      <c r="BA2" s="7" t="s">
        <v>37</v>
      </c>
      <c r="BB2" s="7" t="s">
        <v>37</v>
      </c>
      <c r="BC2" s="7" t="s">
        <v>37</v>
      </c>
      <c r="BD2" s="7" t="s">
        <v>37</v>
      </c>
      <c r="BE2" s="7" t="s">
        <v>37</v>
      </c>
      <c r="BF2" s="7" t="s">
        <v>37</v>
      </c>
      <c r="BG2" s="7" t="s">
        <v>37</v>
      </c>
      <c r="BH2" s="7" t="s">
        <v>37</v>
      </c>
      <c r="BI2" s="7" t="s">
        <v>37</v>
      </c>
      <c r="BJ2" s="7" t="s">
        <v>37</v>
      </c>
      <c r="BK2" s="7" t="s">
        <v>37</v>
      </c>
      <c r="BL2" s="7" t="s">
        <v>36</v>
      </c>
      <c r="BM2" s="7" t="s">
        <v>35</v>
      </c>
      <c r="BN2" s="7" t="s">
        <v>35</v>
      </c>
      <c r="BO2" s="7" t="s">
        <v>35</v>
      </c>
      <c r="BQ2" s="7" t="s">
        <v>34</v>
      </c>
    </row>
    <row r="3" spans="1:71" x14ac:dyDescent="0.2">
      <c r="A3" s="7" t="s">
        <v>258</v>
      </c>
      <c r="C3" s="7" t="s">
        <v>51</v>
      </c>
      <c r="D3" s="7" t="s">
        <v>332</v>
      </c>
      <c r="E3" s="7" t="s">
        <v>5</v>
      </c>
      <c r="I3" s="7" t="s">
        <v>71</v>
      </c>
      <c r="K3" s="7" t="s">
        <v>83</v>
      </c>
      <c r="L3" s="7" t="s">
        <v>116</v>
      </c>
      <c r="M3" s="7" t="s">
        <v>111</v>
      </c>
      <c r="N3" s="7" t="s">
        <v>35</v>
      </c>
      <c r="O3" s="7" t="s">
        <v>35</v>
      </c>
      <c r="P3" s="7" t="s">
        <v>35</v>
      </c>
      <c r="Q3" s="7" t="s">
        <v>35</v>
      </c>
      <c r="R3" s="7" t="s">
        <v>35</v>
      </c>
      <c r="S3" s="7" t="s">
        <v>64</v>
      </c>
      <c r="T3" s="7" t="s">
        <v>57</v>
      </c>
      <c r="U3" s="7" t="s">
        <v>54</v>
      </c>
      <c r="V3" s="7" t="s">
        <v>70</v>
      </c>
      <c r="W3" s="7" t="s">
        <v>40</v>
      </c>
      <c r="Y3" s="7" t="s">
        <v>82</v>
      </c>
      <c r="Z3" s="7" t="s">
        <v>40</v>
      </c>
      <c r="AA3" s="7" t="s">
        <v>40</v>
      </c>
      <c r="AB3" s="7" t="s">
        <v>40</v>
      </c>
      <c r="AC3" s="7" t="s">
        <v>40</v>
      </c>
      <c r="AF3" s="7" t="s">
        <v>111</v>
      </c>
      <c r="AG3" s="7" t="s">
        <v>48</v>
      </c>
      <c r="AH3" s="7" t="s">
        <v>35</v>
      </c>
      <c r="AI3" s="7" t="s">
        <v>35</v>
      </c>
      <c r="AJ3" s="7" t="s">
        <v>35</v>
      </c>
      <c r="AK3" s="7" t="s">
        <v>35</v>
      </c>
      <c r="AL3" s="7" t="s">
        <v>35</v>
      </c>
      <c r="AM3" s="7" t="s">
        <v>35</v>
      </c>
      <c r="AN3" s="7" t="s">
        <v>35</v>
      </c>
      <c r="AO3" s="7" t="s">
        <v>55</v>
      </c>
      <c r="AP3" s="7" t="s">
        <v>55</v>
      </c>
      <c r="AQ3" s="7" t="s">
        <v>37</v>
      </c>
      <c r="AR3" s="7" t="s">
        <v>37</v>
      </c>
      <c r="AS3" s="7" t="s">
        <v>55</v>
      </c>
      <c r="AT3" s="7" t="s">
        <v>55</v>
      </c>
      <c r="AU3" s="7" t="s">
        <v>55</v>
      </c>
      <c r="AV3" s="7" t="s">
        <v>55</v>
      </c>
      <c r="AW3" s="7" t="s">
        <v>37</v>
      </c>
      <c r="AX3" s="7" t="s">
        <v>55</v>
      </c>
      <c r="AY3" s="7" t="s">
        <v>37</v>
      </c>
      <c r="AZ3" s="7" t="s">
        <v>37</v>
      </c>
      <c r="BA3" s="7" t="s">
        <v>37</v>
      </c>
      <c r="BB3" s="7" t="s">
        <v>37</v>
      </c>
      <c r="BC3" s="7" t="s">
        <v>37</v>
      </c>
      <c r="BD3" s="7" t="s">
        <v>37</v>
      </c>
      <c r="BE3" s="7" t="s">
        <v>37</v>
      </c>
      <c r="BF3" s="7" t="s">
        <v>37</v>
      </c>
      <c r="BG3" s="7" t="s">
        <v>37</v>
      </c>
      <c r="BH3" s="7" t="s">
        <v>37</v>
      </c>
      <c r="BI3" s="7" t="s">
        <v>37</v>
      </c>
      <c r="BJ3" s="7" t="s">
        <v>55</v>
      </c>
      <c r="BK3" s="7" t="s">
        <v>55</v>
      </c>
      <c r="BL3" s="7" t="s">
        <v>36</v>
      </c>
      <c r="BM3" s="7" t="s">
        <v>35</v>
      </c>
      <c r="BN3" s="7" t="s">
        <v>35</v>
      </c>
      <c r="BO3" s="7" t="s">
        <v>35</v>
      </c>
      <c r="BQ3" s="7" t="s">
        <v>69</v>
      </c>
    </row>
    <row r="4" spans="1:71" x14ac:dyDescent="0.2">
      <c r="A4" s="7" t="s">
        <v>257</v>
      </c>
      <c r="C4" s="7" t="s">
        <v>73</v>
      </c>
      <c r="D4" s="7" t="s">
        <v>173</v>
      </c>
      <c r="E4" s="7" t="s">
        <v>6</v>
      </c>
      <c r="F4" s="7" t="s">
        <v>139</v>
      </c>
      <c r="G4" s="7" t="s">
        <v>67</v>
      </c>
      <c r="H4" s="7" t="s">
        <v>256</v>
      </c>
      <c r="I4" s="7" t="s">
        <v>71</v>
      </c>
      <c r="K4" s="7" t="s">
        <v>83</v>
      </c>
      <c r="L4" s="7" t="s">
        <v>231</v>
      </c>
      <c r="M4" s="7" t="s">
        <v>102</v>
      </c>
      <c r="N4" s="7" t="s">
        <v>54</v>
      </c>
      <c r="O4" s="7" t="s">
        <v>54</v>
      </c>
      <c r="P4" s="7" t="s">
        <v>54</v>
      </c>
      <c r="Q4" s="7" t="s">
        <v>54</v>
      </c>
      <c r="R4" s="7" t="s">
        <v>54</v>
      </c>
      <c r="S4" s="7" t="s">
        <v>39</v>
      </c>
      <c r="T4" s="7" t="s">
        <v>57</v>
      </c>
      <c r="U4" s="7" t="s">
        <v>54</v>
      </c>
      <c r="V4" s="7" t="s">
        <v>70</v>
      </c>
      <c r="AF4" s="7" t="s">
        <v>39</v>
      </c>
      <c r="AG4" s="7" t="s">
        <v>38</v>
      </c>
      <c r="AH4" s="7" t="s">
        <v>35</v>
      </c>
      <c r="AJ4" s="7" t="s">
        <v>35</v>
      </c>
      <c r="AK4" s="7" t="s">
        <v>35</v>
      </c>
      <c r="AL4" s="7" t="s">
        <v>35</v>
      </c>
      <c r="AN4" s="7" t="s">
        <v>35</v>
      </c>
      <c r="AO4" s="7" t="s">
        <v>63</v>
      </c>
      <c r="AP4" s="7" t="s">
        <v>37</v>
      </c>
      <c r="AQ4" s="7" t="s">
        <v>37</v>
      </c>
      <c r="AR4" s="7" t="s">
        <v>37</v>
      </c>
      <c r="AS4" s="7" t="s">
        <v>37</v>
      </c>
      <c r="AT4" s="7" t="s">
        <v>37</v>
      </c>
      <c r="AU4" s="7" t="s">
        <v>63</v>
      </c>
      <c r="AV4" s="7" t="s">
        <v>63</v>
      </c>
      <c r="AW4" s="7" t="s">
        <v>63</v>
      </c>
      <c r="AX4" s="7" t="s">
        <v>63</v>
      </c>
      <c r="AY4" s="7" t="s">
        <v>37</v>
      </c>
      <c r="AZ4" s="7" t="s">
        <v>63</v>
      </c>
      <c r="BA4" s="7" t="s">
        <v>63</v>
      </c>
      <c r="BB4" s="7" t="s">
        <v>63</v>
      </c>
    </row>
    <row r="5" spans="1:71" x14ac:dyDescent="0.2">
      <c r="A5" s="7" t="s">
        <v>255</v>
      </c>
      <c r="C5" s="7" t="s">
        <v>51</v>
      </c>
      <c r="D5" s="7" t="s">
        <v>332</v>
      </c>
      <c r="E5" s="7" t="s">
        <v>5</v>
      </c>
      <c r="I5" s="7" t="s">
        <v>109</v>
      </c>
      <c r="K5" s="7" t="s">
        <v>46</v>
      </c>
      <c r="L5" s="7" t="s">
        <v>116</v>
      </c>
      <c r="M5" s="7" t="s">
        <v>39</v>
      </c>
      <c r="N5" s="7" t="s">
        <v>54</v>
      </c>
      <c r="O5" s="7" t="s">
        <v>54</v>
      </c>
      <c r="P5" s="7" t="s">
        <v>54</v>
      </c>
      <c r="R5" s="7" t="s">
        <v>35</v>
      </c>
      <c r="S5" s="7" t="s">
        <v>39</v>
      </c>
      <c r="T5" s="7" t="s">
        <v>43</v>
      </c>
      <c r="U5" s="7" t="s">
        <v>42</v>
      </c>
      <c r="V5" s="7" t="s">
        <v>70</v>
      </c>
      <c r="W5" s="7" t="s">
        <v>40</v>
      </c>
      <c r="X5" s="7" t="s">
        <v>40</v>
      </c>
      <c r="Y5" s="7" t="s">
        <v>40</v>
      </c>
      <c r="Z5" s="7" t="s">
        <v>40</v>
      </c>
      <c r="AA5" s="7" t="s">
        <v>40</v>
      </c>
      <c r="AB5" s="7" t="s">
        <v>40</v>
      </c>
      <c r="AC5" s="7" t="s">
        <v>40</v>
      </c>
      <c r="AF5" s="7" t="s">
        <v>44</v>
      </c>
      <c r="AG5" s="7" t="s">
        <v>38</v>
      </c>
      <c r="AH5" s="7" t="s">
        <v>35</v>
      </c>
      <c r="AI5" s="7" t="s">
        <v>35</v>
      </c>
      <c r="AJ5" s="7" t="s">
        <v>35</v>
      </c>
      <c r="AK5" s="7" t="s">
        <v>35</v>
      </c>
      <c r="AL5" s="7" t="s">
        <v>35</v>
      </c>
      <c r="AM5" s="7" t="s">
        <v>54</v>
      </c>
      <c r="AN5" s="7" t="s">
        <v>35</v>
      </c>
      <c r="AO5" s="7" t="s">
        <v>55</v>
      </c>
      <c r="AP5" s="7" t="s">
        <v>37</v>
      </c>
      <c r="AQ5" s="7" t="s">
        <v>37</v>
      </c>
      <c r="AR5" s="7" t="s">
        <v>55</v>
      </c>
      <c r="AS5" s="7" t="s">
        <v>55</v>
      </c>
      <c r="AT5" s="7" t="s">
        <v>56</v>
      </c>
      <c r="AU5" s="7" t="s">
        <v>37</v>
      </c>
      <c r="AV5" s="7" t="s">
        <v>63</v>
      </c>
      <c r="AW5" s="7" t="s">
        <v>37</v>
      </c>
      <c r="AX5" s="7" t="s">
        <v>37</v>
      </c>
      <c r="AY5" s="7" t="s">
        <v>37</v>
      </c>
      <c r="AZ5" s="7" t="s">
        <v>37</v>
      </c>
      <c r="BA5" s="7" t="s">
        <v>37</v>
      </c>
      <c r="BB5" s="7" t="s">
        <v>63</v>
      </c>
      <c r="BC5" s="7" t="s">
        <v>37</v>
      </c>
      <c r="BD5" s="7" t="s">
        <v>37</v>
      </c>
      <c r="BE5" s="7" t="s">
        <v>37</v>
      </c>
      <c r="BF5" s="7" t="s">
        <v>37</v>
      </c>
      <c r="BG5" s="7" t="s">
        <v>37</v>
      </c>
      <c r="BH5" s="7" t="s">
        <v>37</v>
      </c>
      <c r="BI5" s="7" t="s">
        <v>37</v>
      </c>
      <c r="BJ5" s="7" t="s">
        <v>37</v>
      </c>
      <c r="BK5" s="7" t="s">
        <v>56</v>
      </c>
      <c r="BL5" s="7" t="s">
        <v>62</v>
      </c>
      <c r="BM5" s="7" t="s">
        <v>35</v>
      </c>
      <c r="BN5" s="7" t="s">
        <v>35</v>
      </c>
      <c r="BO5" s="7" t="s">
        <v>54</v>
      </c>
      <c r="BQ5" s="7" t="s">
        <v>69</v>
      </c>
    </row>
    <row r="6" spans="1:71" x14ac:dyDescent="0.2">
      <c r="A6" s="7" t="s">
        <v>254</v>
      </c>
      <c r="C6" s="7" t="s">
        <v>51</v>
      </c>
      <c r="D6" s="7" t="s">
        <v>332</v>
      </c>
      <c r="E6" s="7" t="s">
        <v>6</v>
      </c>
      <c r="I6" s="7" t="s">
        <v>95</v>
      </c>
      <c r="K6" s="7" t="s">
        <v>83</v>
      </c>
      <c r="L6" s="7" t="s">
        <v>253</v>
      </c>
      <c r="M6" s="7" t="s">
        <v>39</v>
      </c>
      <c r="N6" s="7" t="s">
        <v>35</v>
      </c>
      <c r="O6" s="7" t="s">
        <v>35</v>
      </c>
      <c r="P6" s="7" t="s">
        <v>54</v>
      </c>
      <c r="Q6" s="7" t="s">
        <v>35</v>
      </c>
      <c r="R6" s="7" t="s">
        <v>35</v>
      </c>
      <c r="S6" s="7" t="s">
        <v>39</v>
      </c>
      <c r="T6" s="7" t="s">
        <v>40</v>
      </c>
      <c r="U6" s="7" t="s">
        <v>35</v>
      </c>
      <c r="V6" s="7" t="s">
        <v>70</v>
      </c>
      <c r="W6" s="7" t="s">
        <v>40</v>
      </c>
      <c r="AA6" s="7" t="s">
        <v>94</v>
      </c>
      <c r="AB6" s="7" t="s">
        <v>40</v>
      </c>
      <c r="AC6" s="7" t="s">
        <v>40</v>
      </c>
      <c r="AF6" s="7" t="s">
        <v>44</v>
      </c>
      <c r="AG6" s="7" t="s">
        <v>123</v>
      </c>
      <c r="AH6" s="7" t="s">
        <v>35</v>
      </c>
      <c r="AI6" s="7" t="s">
        <v>35</v>
      </c>
      <c r="AJ6" s="7" t="s">
        <v>54</v>
      </c>
      <c r="AK6" s="7" t="s">
        <v>35</v>
      </c>
      <c r="AL6" s="7" t="s">
        <v>35</v>
      </c>
      <c r="AM6" s="7" t="s">
        <v>35</v>
      </c>
      <c r="AN6" s="7" t="s">
        <v>35</v>
      </c>
      <c r="AO6" s="7" t="s">
        <v>37</v>
      </c>
      <c r="AP6" s="7" t="s">
        <v>37</v>
      </c>
      <c r="AQ6" s="7" t="s">
        <v>37</v>
      </c>
      <c r="AR6" s="7" t="s">
        <v>37</v>
      </c>
      <c r="AS6" s="7" t="s">
        <v>37</v>
      </c>
      <c r="AT6" s="7" t="s">
        <v>55</v>
      </c>
      <c r="AU6" s="7" t="s">
        <v>37</v>
      </c>
      <c r="AV6" s="7" t="s">
        <v>37</v>
      </c>
      <c r="AW6" s="7" t="s">
        <v>63</v>
      </c>
      <c r="AX6" s="7" t="s">
        <v>37</v>
      </c>
      <c r="AY6" s="7" t="s">
        <v>37</v>
      </c>
      <c r="AZ6" s="7" t="s">
        <v>37</v>
      </c>
      <c r="BA6" s="7" t="s">
        <v>37</v>
      </c>
      <c r="BB6" s="7" t="s">
        <v>37</v>
      </c>
      <c r="BC6" s="7" t="s">
        <v>37</v>
      </c>
      <c r="BD6" s="7" t="s">
        <v>37</v>
      </c>
      <c r="BE6" s="7" t="s">
        <v>37</v>
      </c>
      <c r="BF6" s="7" t="s">
        <v>37</v>
      </c>
      <c r="BG6" s="7" t="s">
        <v>37</v>
      </c>
      <c r="BH6" s="7" t="s">
        <v>55</v>
      </c>
      <c r="BI6" s="7" t="s">
        <v>37</v>
      </c>
      <c r="BK6" s="7" t="s">
        <v>55</v>
      </c>
      <c r="BL6" s="7" t="s">
        <v>36</v>
      </c>
      <c r="BM6" s="7" t="s">
        <v>35</v>
      </c>
      <c r="BN6" s="7" t="s">
        <v>35</v>
      </c>
      <c r="BO6" s="7" t="s">
        <v>35</v>
      </c>
      <c r="BQ6" s="7" t="s">
        <v>69</v>
      </c>
    </row>
    <row r="7" spans="1:71" x14ac:dyDescent="0.2">
      <c r="A7" s="7" t="s">
        <v>252</v>
      </c>
      <c r="C7" s="7" t="s">
        <v>73</v>
      </c>
      <c r="D7" s="7" t="s">
        <v>173</v>
      </c>
      <c r="E7" s="7" t="s">
        <v>6</v>
      </c>
      <c r="F7" s="7" t="s">
        <v>147</v>
      </c>
      <c r="G7" s="7" t="s">
        <v>67</v>
      </c>
      <c r="H7" s="7" t="s">
        <v>228</v>
      </c>
      <c r="I7" s="7" t="s">
        <v>59</v>
      </c>
      <c r="K7" s="7" t="s">
        <v>46</v>
      </c>
      <c r="L7" s="7" t="s">
        <v>63</v>
      </c>
      <c r="N7" s="7" t="s">
        <v>54</v>
      </c>
      <c r="O7" s="7" t="s">
        <v>54</v>
      </c>
      <c r="P7" s="7" t="s">
        <v>54</v>
      </c>
      <c r="Q7" s="7" t="s">
        <v>54</v>
      </c>
      <c r="R7" s="7" t="s">
        <v>54</v>
      </c>
      <c r="S7" s="7" t="s">
        <v>39</v>
      </c>
      <c r="T7" s="7" t="s">
        <v>57</v>
      </c>
      <c r="U7" s="7" t="s">
        <v>54</v>
      </c>
      <c r="V7" s="7" t="s">
        <v>70</v>
      </c>
      <c r="W7" s="7" t="s">
        <v>40</v>
      </c>
      <c r="X7" s="7" t="s">
        <v>40</v>
      </c>
      <c r="Y7" s="7" t="s">
        <v>40</v>
      </c>
      <c r="Z7" s="7" t="s">
        <v>40</v>
      </c>
      <c r="AA7" s="7" t="s">
        <v>41</v>
      </c>
      <c r="AB7" s="7" t="s">
        <v>120</v>
      </c>
      <c r="AC7" s="7" t="s">
        <v>120</v>
      </c>
      <c r="AD7" s="7" t="s">
        <v>40</v>
      </c>
      <c r="AF7" s="7" t="s">
        <v>39</v>
      </c>
      <c r="AG7" s="7" t="s">
        <v>38</v>
      </c>
      <c r="AH7" s="7" t="s">
        <v>54</v>
      </c>
      <c r="AI7" s="7" t="s">
        <v>54</v>
      </c>
      <c r="AJ7" s="7" t="s">
        <v>35</v>
      </c>
      <c r="AK7" s="7" t="s">
        <v>35</v>
      </c>
      <c r="AL7" s="7" t="s">
        <v>35</v>
      </c>
      <c r="AM7" s="7" t="s">
        <v>54</v>
      </c>
      <c r="AN7" s="7" t="s">
        <v>54</v>
      </c>
      <c r="AO7" s="7" t="s">
        <v>37</v>
      </c>
      <c r="AP7" s="7" t="s">
        <v>56</v>
      </c>
      <c r="AQ7" s="7" t="s">
        <v>55</v>
      </c>
      <c r="AR7" s="7" t="s">
        <v>37</v>
      </c>
      <c r="AS7" s="7" t="s">
        <v>37</v>
      </c>
      <c r="AT7" s="7" t="s">
        <v>37</v>
      </c>
      <c r="AU7" s="7" t="s">
        <v>37</v>
      </c>
      <c r="AV7" s="7" t="s">
        <v>37</v>
      </c>
      <c r="AW7" s="7" t="s">
        <v>37</v>
      </c>
      <c r="AX7" s="7" t="s">
        <v>37</v>
      </c>
      <c r="AY7" s="7" t="s">
        <v>37</v>
      </c>
      <c r="AZ7" s="7" t="s">
        <v>63</v>
      </c>
      <c r="BA7" s="7" t="s">
        <v>63</v>
      </c>
      <c r="BB7" s="7" t="s">
        <v>63</v>
      </c>
      <c r="BC7" s="7" t="s">
        <v>37</v>
      </c>
      <c r="BD7" s="7" t="s">
        <v>37</v>
      </c>
      <c r="BE7" s="7" t="s">
        <v>37</v>
      </c>
      <c r="BF7" s="7" t="s">
        <v>37</v>
      </c>
      <c r="BG7" s="7" t="s">
        <v>37</v>
      </c>
      <c r="BH7" s="7" t="s">
        <v>37</v>
      </c>
      <c r="BI7" s="7" t="s">
        <v>37</v>
      </c>
      <c r="BJ7" s="7" t="s">
        <v>37</v>
      </c>
      <c r="BK7" s="7" t="s">
        <v>56</v>
      </c>
      <c r="BL7" s="7" t="s">
        <v>36</v>
      </c>
      <c r="BM7" s="7" t="s">
        <v>35</v>
      </c>
      <c r="BN7" s="7" t="s">
        <v>35</v>
      </c>
      <c r="BO7" s="7" t="s">
        <v>35</v>
      </c>
      <c r="BQ7" s="7" t="s">
        <v>69</v>
      </c>
      <c r="BR7" s="7" t="s">
        <v>251</v>
      </c>
    </row>
    <row r="8" spans="1:71" x14ac:dyDescent="0.2">
      <c r="A8" s="7" t="s">
        <v>250</v>
      </c>
      <c r="C8" s="7" t="s">
        <v>51</v>
      </c>
      <c r="D8" s="7" t="s">
        <v>332</v>
      </c>
      <c r="E8" s="7" t="s">
        <v>6</v>
      </c>
      <c r="I8" s="7" t="s">
        <v>109</v>
      </c>
      <c r="K8" s="7" t="s">
        <v>46</v>
      </c>
      <c r="L8" s="7" t="s">
        <v>116</v>
      </c>
      <c r="M8" s="7" t="s">
        <v>111</v>
      </c>
      <c r="N8" s="7" t="s">
        <v>35</v>
      </c>
      <c r="O8" s="7" t="s">
        <v>35</v>
      </c>
      <c r="P8" s="7" t="s">
        <v>54</v>
      </c>
      <c r="Q8" s="7" t="s">
        <v>35</v>
      </c>
      <c r="R8" s="7" t="s">
        <v>35</v>
      </c>
      <c r="S8" s="7" t="s">
        <v>64</v>
      </c>
      <c r="T8" s="7" t="s">
        <v>57</v>
      </c>
      <c r="U8" s="7" t="s">
        <v>42</v>
      </c>
      <c r="V8" s="7" t="s">
        <v>40</v>
      </c>
      <c r="W8" s="7" t="s">
        <v>40</v>
      </c>
      <c r="Y8" s="7" t="s">
        <v>40</v>
      </c>
      <c r="Z8" s="7" t="s">
        <v>40</v>
      </c>
      <c r="AA8" s="7" t="s">
        <v>40</v>
      </c>
      <c r="AB8" s="7" t="s">
        <v>40</v>
      </c>
      <c r="AC8" s="7" t="s">
        <v>40</v>
      </c>
      <c r="AG8" s="7" t="s">
        <v>38</v>
      </c>
      <c r="AH8" s="7" t="s">
        <v>35</v>
      </c>
      <c r="AI8" s="7" t="s">
        <v>35</v>
      </c>
      <c r="AJ8" s="7" t="s">
        <v>35</v>
      </c>
      <c r="AL8" s="7" t="s">
        <v>35</v>
      </c>
      <c r="AM8" s="7" t="s">
        <v>54</v>
      </c>
      <c r="AN8" s="7" t="s">
        <v>35</v>
      </c>
      <c r="AO8" s="7" t="s">
        <v>63</v>
      </c>
      <c r="AP8" s="7" t="s">
        <v>37</v>
      </c>
      <c r="AQ8" s="7" t="s">
        <v>63</v>
      </c>
      <c r="AR8" s="7" t="s">
        <v>37</v>
      </c>
      <c r="AS8" s="7" t="s">
        <v>37</v>
      </c>
      <c r="AT8" s="7" t="s">
        <v>37</v>
      </c>
      <c r="AU8" s="7" t="s">
        <v>55</v>
      </c>
      <c r="AV8" s="7" t="s">
        <v>63</v>
      </c>
      <c r="AW8" s="7" t="s">
        <v>37</v>
      </c>
      <c r="AX8" s="7" t="s">
        <v>55</v>
      </c>
      <c r="AZ8" s="7" t="s">
        <v>63</v>
      </c>
      <c r="BA8" s="7" t="s">
        <v>63</v>
      </c>
      <c r="BD8" s="7" t="s">
        <v>63</v>
      </c>
      <c r="BE8" s="7" t="s">
        <v>63</v>
      </c>
      <c r="BF8" s="7" t="s">
        <v>37</v>
      </c>
      <c r="BG8" s="7" t="s">
        <v>37</v>
      </c>
      <c r="BK8" s="7" t="s">
        <v>56</v>
      </c>
      <c r="BL8" s="7" t="s">
        <v>36</v>
      </c>
      <c r="BM8" s="7" t="s">
        <v>54</v>
      </c>
      <c r="BN8" s="7" t="s">
        <v>35</v>
      </c>
      <c r="BO8" s="7" t="s">
        <v>54</v>
      </c>
      <c r="BQ8" s="7" t="s">
        <v>69</v>
      </c>
    </row>
    <row r="9" spans="1:71" x14ac:dyDescent="0.2">
      <c r="A9" s="7" t="s">
        <v>249</v>
      </c>
      <c r="C9" s="7" t="s">
        <v>73</v>
      </c>
      <c r="D9" s="7" t="s">
        <v>173</v>
      </c>
      <c r="E9" s="7" t="s">
        <v>6</v>
      </c>
      <c r="F9" s="7" t="s">
        <v>248</v>
      </c>
      <c r="G9" s="7" t="s">
        <v>334</v>
      </c>
      <c r="H9" s="7" t="s">
        <v>103</v>
      </c>
      <c r="I9" s="7" t="s">
        <v>71</v>
      </c>
      <c r="K9" s="7" t="s">
        <v>83</v>
      </c>
      <c r="L9" s="7" t="s">
        <v>247</v>
      </c>
      <c r="M9" s="7" t="s">
        <v>39</v>
      </c>
      <c r="P9" s="7" t="s">
        <v>54</v>
      </c>
      <c r="S9" s="7" t="s">
        <v>39</v>
      </c>
      <c r="T9" s="7" t="s">
        <v>57</v>
      </c>
      <c r="U9" s="7" t="s">
        <v>54</v>
      </c>
      <c r="V9" s="7" t="s">
        <v>39</v>
      </c>
      <c r="W9" s="7" t="s">
        <v>40</v>
      </c>
      <c r="X9" s="7" t="s">
        <v>40</v>
      </c>
      <c r="Y9" s="7" t="s">
        <v>40</v>
      </c>
      <c r="Z9" s="7" t="s">
        <v>40</v>
      </c>
      <c r="AC9" s="7" t="s">
        <v>41</v>
      </c>
      <c r="AF9" s="7" t="s">
        <v>39</v>
      </c>
      <c r="AG9" s="7" t="s">
        <v>38</v>
      </c>
      <c r="AH9" s="7" t="s">
        <v>54</v>
      </c>
      <c r="AN9" s="7" t="s">
        <v>54</v>
      </c>
      <c r="AO9" s="7" t="s">
        <v>55</v>
      </c>
      <c r="AP9" s="7" t="s">
        <v>55</v>
      </c>
      <c r="AQ9" s="7" t="s">
        <v>55</v>
      </c>
      <c r="AR9" s="7" t="s">
        <v>55</v>
      </c>
      <c r="AS9" s="7" t="s">
        <v>56</v>
      </c>
      <c r="AT9" s="7" t="s">
        <v>55</v>
      </c>
      <c r="AU9" s="7" t="s">
        <v>55</v>
      </c>
      <c r="AV9" s="7" t="s">
        <v>55</v>
      </c>
      <c r="AW9" s="7" t="s">
        <v>55</v>
      </c>
      <c r="AX9" s="7" t="s">
        <v>55</v>
      </c>
      <c r="AY9" s="7" t="s">
        <v>37</v>
      </c>
      <c r="AZ9" s="7" t="s">
        <v>37</v>
      </c>
      <c r="BA9" s="7" t="s">
        <v>37</v>
      </c>
      <c r="BB9" s="7" t="s">
        <v>37</v>
      </c>
      <c r="BC9" s="7" t="s">
        <v>56</v>
      </c>
      <c r="BD9" s="7" t="s">
        <v>37</v>
      </c>
      <c r="BF9" s="7" t="s">
        <v>55</v>
      </c>
      <c r="BG9" s="7" t="s">
        <v>55</v>
      </c>
      <c r="BH9" s="7" t="s">
        <v>55</v>
      </c>
      <c r="BI9" s="7" t="s">
        <v>55</v>
      </c>
      <c r="BJ9" s="7" t="s">
        <v>55</v>
      </c>
      <c r="BK9" s="7" t="s">
        <v>56</v>
      </c>
      <c r="BL9" s="7" t="s">
        <v>36</v>
      </c>
      <c r="BM9" s="7" t="s">
        <v>35</v>
      </c>
      <c r="BN9" s="7" t="s">
        <v>35</v>
      </c>
      <c r="BO9" s="7" t="s">
        <v>35</v>
      </c>
      <c r="BQ9" s="7" t="s">
        <v>69</v>
      </c>
    </row>
    <row r="10" spans="1:71" x14ac:dyDescent="0.2">
      <c r="A10" s="7" t="s">
        <v>246</v>
      </c>
      <c r="C10" s="7" t="s">
        <v>51</v>
      </c>
      <c r="D10" s="7" t="s">
        <v>332</v>
      </c>
      <c r="E10" s="7" t="s">
        <v>6</v>
      </c>
      <c r="I10" s="7" t="s">
        <v>59</v>
      </c>
      <c r="K10" s="7" t="s">
        <v>46</v>
      </c>
      <c r="L10" s="7" t="s">
        <v>58</v>
      </c>
      <c r="M10" s="7" t="s">
        <v>39</v>
      </c>
      <c r="N10" s="7" t="s">
        <v>54</v>
      </c>
      <c r="O10" s="7" t="s">
        <v>54</v>
      </c>
      <c r="P10" s="7" t="s">
        <v>35</v>
      </c>
      <c r="Q10" s="7" t="s">
        <v>35</v>
      </c>
      <c r="R10" s="7" t="s">
        <v>54</v>
      </c>
      <c r="S10" s="7" t="s">
        <v>39</v>
      </c>
      <c r="T10" s="7" t="s">
        <v>43</v>
      </c>
      <c r="U10" s="7" t="s">
        <v>42</v>
      </c>
      <c r="V10" s="7" t="s">
        <v>70</v>
      </c>
      <c r="W10" s="7" t="s">
        <v>120</v>
      </c>
      <c r="Y10" s="7" t="s">
        <v>40</v>
      </c>
      <c r="Z10" s="7" t="s">
        <v>40</v>
      </c>
      <c r="AA10" s="7" t="s">
        <v>41</v>
      </c>
      <c r="AB10" s="7" t="s">
        <v>40</v>
      </c>
      <c r="AC10" s="7" t="s">
        <v>40</v>
      </c>
      <c r="AF10" s="7" t="s">
        <v>39</v>
      </c>
      <c r="AG10" s="7" t="s">
        <v>38</v>
      </c>
      <c r="AH10" s="7" t="s">
        <v>35</v>
      </c>
      <c r="AI10" s="7" t="s">
        <v>35</v>
      </c>
      <c r="AJ10" s="7" t="s">
        <v>35</v>
      </c>
      <c r="AK10" s="7" t="s">
        <v>35</v>
      </c>
      <c r="AL10" s="7" t="s">
        <v>35</v>
      </c>
      <c r="AO10" s="7" t="s">
        <v>55</v>
      </c>
      <c r="AP10" s="7" t="s">
        <v>63</v>
      </c>
      <c r="AQ10" s="7" t="s">
        <v>63</v>
      </c>
      <c r="AR10" s="7" t="s">
        <v>55</v>
      </c>
      <c r="AS10" s="7" t="s">
        <v>56</v>
      </c>
      <c r="AT10" s="7" t="s">
        <v>37</v>
      </c>
      <c r="AU10" s="7" t="s">
        <v>56</v>
      </c>
      <c r="AV10" s="7" t="s">
        <v>55</v>
      </c>
      <c r="AW10" s="7" t="s">
        <v>37</v>
      </c>
      <c r="AX10" s="7" t="s">
        <v>37</v>
      </c>
      <c r="AZ10" s="7" t="s">
        <v>37</v>
      </c>
      <c r="BA10" s="7" t="s">
        <v>37</v>
      </c>
      <c r="BB10" s="7" t="s">
        <v>37</v>
      </c>
      <c r="BC10" s="7" t="s">
        <v>55</v>
      </c>
      <c r="BD10" s="7" t="s">
        <v>37</v>
      </c>
      <c r="BE10" s="7" t="s">
        <v>37</v>
      </c>
      <c r="BF10" s="7" t="s">
        <v>37</v>
      </c>
      <c r="BG10" s="7" t="s">
        <v>37</v>
      </c>
      <c r="BK10" s="7" t="s">
        <v>56</v>
      </c>
      <c r="BL10" s="7" t="s">
        <v>36</v>
      </c>
      <c r="BM10" s="7" t="s">
        <v>35</v>
      </c>
      <c r="BN10" s="7" t="s">
        <v>35</v>
      </c>
      <c r="BO10" s="7" t="s">
        <v>54</v>
      </c>
      <c r="BQ10" s="7" t="s">
        <v>69</v>
      </c>
    </row>
    <row r="11" spans="1:71" x14ac:dyDescent="0.2">
      <c r="A11" s="7" t="s">
        <v>245</v>
      </c>
      <c r="C11" s="7" t="s">
        <v>73</v>
      </c>
      <c r="D11" s="7" t="s">
        <v>173</v>
      </c>
      <c r="E11" s="7" t="s">
        <v>6</v>
      </c>
      <c r="F11" s="7" t="s">
        <v>242</v>
      </c>
      <c r="G11" s="7" t="s">
        <v>98</v>
      </c>
      <c r="H11" s="7" t="s">
        <v>228</v>
      </c>
      <c r="I11" s="7" t="s">
        <v>66</v>
      </c>
      <c r="K11" s="7" t="s">
        <v>83</v>
      </c>
      <c r="L11" s="7" t="s">
        <v>116</v>
      </c>
      <c r="M11" s="7" t="s">
        <v>39</v>
      </c>
      <c r="N11" s="7" t="s">
        <v>54</v>
      </c>
      <c r="O11" s="7" t="s">
        <v>54</v>
      </c>
      <c r="P11" s="7" t="s">
        <v>54</v>
      </c>
      <c r="Q11" s="7" t="s">
        <v>54</v>
      </c>
      <c r="R11" s="7" t="s">
        <v>54</v>
      </c>
      <c r="S11" s="7" t="s">
        <v>90</v>
      </c>
      <c r="T11" s="7" t="s">
        <v>57</v>
      </c>
      <c r="U11" s="7" t="s">
        <v>54</v>
      </c>
      <c r="V11" s="7" t="s">
        <v>70</v>
      </c>
      <c r="W11" s="7" t="s">
        <v>40</v>
      </c>
      <c r="X11" s="7" t="s">
        <v>40</v>
      </c>
      <c r="Y11" s="7" t="s">
        <v>40</v>
      </c>
      <c r="Z11" s="7" t="s">
        <v>40</v>
      </c>
      <c r="AA11" s="7" t="s">
        <v>94</v>
      </c>
      <c r="AB11" s="7" t="s">
        <v>40</v>
      </c>
      <c r="AC11" s="7" t="s">
        <v>40</v>
      </c>
      <c r="AF11" s="7" t="s">
        <v>111</v>
      </c>
      <c r="AG11" s="7" t="s">
        <v>101</v>
      </c>
      <c r="AH11" s="7" t="s">
        <v>35</v>
      </c>
      <c r="AI11" s="7" t="s">
        <v>35</v>
      </c>
      <c r="AJ11" s="7" t="s">
        <v>35</v>
      </c>
      <c r="AK11" s="7" t="s">
        <v>35</v>
      </c>
      <c r="AL11" s="7" t="s">
        <v>35</v>
      </c>
      <c r="AM11" s="7" t="s">
        <v>54</v>
      </c>
      <c r="AN11" s="7" t="s">
        <v>35</v>
      </c>
      <c r="AO11" s="7" t="s">
        <v>63</v>
      </c>
      <c r="AP11" s="7" t="s">
        <v>63</v>
      </c>
      <c r="AQ11" s="7" t="s">
        <v>63</v>
      </c>
      <c r="AR11" s="7" t="s">
        <v>63</v>
      </c>
      <c r="AS11" s="7" t="s">
        <v>56</v>
      </c>
      <c r="AT11" s="7" t="s">
        <v>37</v>
      </c>
      <c r="AU11" s="7" t="s">
        <v>63</v>
      </c>
      <c r="AV11" s="7" t="s">
        <v>63</v>
      </c>
      <c r="AW11" s="7" t="s">
        <v>63</v>
      </c>
      <c r="AX11" s="7" t="s">
        <v>63</v>
      </c>
      <c r="AY11" s="7" t="s">
        <v>37</v>
      </c>
      <c r="AZ11" s="7" t="s">
        <v>63</v>
      </c>
      <c r="BA11" s="7" t="s">
        <v>37</v>
      </c>
      <c r="BB11" s="7" t="s">
        <v>37</v>
      </c>
      <c r="BC11" s="7" t="s">
        <v>37</v>
      </c>
      <c r="BD11" s="7" t="s">
        <v>63</v>
      </c>
      <c r="BE11" s="7" t="s">
        <v>63</v>
      </c>
      <c r="BF11" s="7" t="s">
        <v>63</v>
      </c>
      <c r="BG11" s="7" t="s">
        <v>63</v>
      </c>
      <c r="BH11" s="7" t="s">
        <v>63</v>
      </c>
      <c r="BI11" s="7" t="s">
        <v>63</v>
      </c>
      <c r="BJ11" s="7" t="s">
        <v>63</v>
      </c>
      <c r="BK11" s="7" t="s">
        <v>56</v>
      </c>
      <c r="BL11" s="7" t="s">
        <v>222</v>
      </c>
      <c r="BM11" s="7" t="s">
        <v>35</v>
      </c>
      <c r="BN11" s="7" t="s">
        <v>35</v>
      </c>
      <c r="BO11" s="7" t="s">
        <v>35</v>
      </c>
      <c r="BQ11" s="7" t="s">
        <v>34</v>
      </c>
    </row>
    <row r="12" spans="1:71" x14ac:dyDescent="0.2">
      <c r="A12" s="7" t="s">
        <v>244</v>
      </c>
      <c r="C12" s="7" t="s">
        <v>51</v>
      </c>
      <c r="D12" s="7" t="s">
        <v>332</v>
      </c>
      <c r="E12" s="7" t="s">
        <v>6</v>
      </c>
      <c r="I12" s="7" t="s">
        <v>95</v>
      </c>
      <c r="K12" s="7" t="s">
        <v>46</v>
      </c>
      <c r="L12" s="7" t="s">
        <v>116</v>
      </c>
      <c r="S12" s="7" t="s">
        <v>64</v>
      </c>
      <c r="T12" s="7" t="s">
        <v>43</v>
      </c>
      <c r="U12" s="7" t="s">
        <v>42</v>
      </c>
      <c r="V12" s="7" t="s">
        <v>40</v>
      </c>
      <c r="AA12" s="7" t="s">
        <v>41</v>
      </c>
      <c r="AB12" s="7" t="s">
        <v>94</v>
      </c>
      <c r="AC12" s="7" t="s">
        <v>40</v>
      </c>
      <c r="AG12" s="7" t="s">
        <v>48</v>
      </c>
      <c r="AH12" s="7" t="s">
        <v>35</v>
      </c>
      <c r="AL12" s="7" t="s">
        <v>35</v>
      </c>
      <c r="AM12" s="7" t="s">
        <v>54</v>
      </c>
      <c r="AO12" s="7" t="s">
        <v>37</v>
      </c>
      <c r="AP12" s="7" t="s">
        <v>37</v>
      </c>
      <c r="AQ12" s="7" t="s">
        <v>37</v>
      </c>
      <c r="AS12" s="7" t="s">
        <v>37</v>
      </c>
      <c r="AT12" s="7" t="s">
        <v>37</v>
      </c>
      <c r="AU12" s="7" t="s">
        <v>56</v>
      </c>
      <c r="AV12" s="7" t="s">
        <v>37</v>
      </c>
      <c r="AX12" s="7" t="s">
        <v>37</v>
      </c>
      <c r="AZ12" s="7" t="s">
        <v>37</v>
      </c>
      <c r="BB12" s="7" t="s">
        <v>37</v>
      </c>
      <c r="BD12" s="7" t="s">
        <v>55</v>
      </c>
      <c r="BE12" s="7" t="s">
        <v>55</v>
      </c>
      <c r="BF12" s="7" t="s">
        <v>37</v>
      </c>
      <c r="BG12" s="7" t="s">
        <v>37</v>
      </c>
      <c r="BL12" s="7" t="s">
        <v>36</v>
      </c>
      <c r="BM12" s="7" t="s">
        <v>54</v>
      </c>
      <c r="BO12" s="7" t="s">
        <v>35</v>
      </c>
      <c r="BQ12" s="7" t="s">
        <v>69</v>
      </c>
    </row>
    <row r="13" spans="1:71" x14ac:dyDescent="0.2">
      <c r="A13" s="7" t="s">
        <v>243</v>
      </c>
      <c r="C13" s="7" t="s">
        <v>73</v>
      </c>
      <c r="D13" s="7" t="s">
        <v>173</v>
      </c>
      <c r="E13" s="7" t="s">
        <v>6</v>
      </c>
      <c r="F13" s="7" t="s">
        <v>242</v>
      </c>
      <c r="G13" s="7" t="s">
        <v>98</v>
      </c>
      <c r="H13" s="7" t="s">
        <v>228</v>
      </c>
      <c r="I13" s="7" t="s">
        <v>66</v>
      </c>
      <c r="K13" s="7" t="s">
        <v>83</v>
      </c>
      <c r="L13" s="7" t="s">
        <v>45</v>
      </c>
      <c r="M13" s="7" t="s">
        <v>39</v>
      </c>
      <c r="N13" s="7" t="s">
        <v>54</v>
      </c>
      <c r="O13" s="7" t="s">
        <v>54</v>
      </c>
      <c r="P13" s="7" t="s">
        <v>54</v>
      </c>
      <c r="Q13" s="7" t="s">
        <v>54</v>
      </c>
      <c r="R13" s="7" t="s">
        <v>54</v>
      </c>
      <c r="S13" s="7" t="s">
        <v>90</v>
      </c>
      <c r="T13" s="7" t="s">
        <v>57</v>
      </c>
      <c r="U13" s="7" t="s">
        <v>54</v>
      </c>
      <c r="V13" s="7" t="s">
        <v>70</v>
      </c>
      <c r="W13" s="7" t="s">
        <v>40</v>
      </c>
      <c r="X13" s="7" t="s">
        <v>40</v>
      </c>
      <c r="Y13" s="7" t="s">
        <v>40</v>
      </c>
      <c r="Z13" s="7" t="s">
        <v>40</v>
      </c>
      <c r="AA13" s="7" t="s">
        <v>94</v>
      </c>
      <c r="AB13" s="7" t="s">
        <v>40</v>
      </c>
      <c r="AC13" s="7" t="s">
        <v>40</v>
      </c>
      <c r="AF13" s="7" t="s">
        <v>111</v>
      </c>
      <c r="AG13" s="7" t="s">
        <v>101</v>
      </c>
      <c r="AH13" s="7" t="s">
        <v>35</v>
      </c>
      <c r="AI13" s="7" t="s">
        <v>35</v>
      </c>
      <c r="AJ13" s="7" t="s">
        <v>35</v>
      </c>
      <c r="AK13" s="7" t="s">
        <v>35</v>
      </c>
      <c r="AL13" s="7" t="s">
        <v>35</v>
      </c>
      <c r="AM13" s="7" t="s">
        <v>54</v>
      </c>
      <c r="AN13" s="7" t="s">
        <v>35</v>
      </c>
      <c r="AO13" s="7" t="s">
        <v>63</v>
      </c>
      <c r="AP13" s="7" t="s">
        <v>63</v>
      </c>
      <c r="AQ13" s="7" t="s">
        <v>63</v>
      </c>
      <c r="AR13" s="7" t="s">
        <v>63</v>
      </c>
      <c r="AS13" s="7" t="s">
        <v>56</v>
      </c>
      <c r="AT13" s="7" t="s">
        <v>63</v>
      </c>
      <c r="AU13" s="7" t="s">
        <v>63</v>
      </c>
      <c r="AV13" s="7" t="s">
        <v>63</v>
      </c>
      <c r="AW13" s="7" t="s">
        <v>63</v>
      </c>
      <c r="AX13" s="7" t="s">
        <v>63</v>
      </c>
      <c r="AY13" s="7" t="s">
        <v>37</v>
      </c>
      <c r="AZ13" s="7" t="s">
        <v>63</v>
      </c>
      <c r="BA13" s="7" t="s">
        <v>37</v>
      </c>
      <c r="BB13" s="7" t="s">
        <v>37</v>
      </c>
      <c r="BC13" s="7" t="s">
        <v>37</v>
      </c>
      <c r="BD13" s="7" t="s">
        <v>63</v>
      </c>
      <c r="BE13" s="7" t="s">
        <v>37</v>
      </c>
      <c r="BF13" s="7" t="s">
        <v>63</v>
      </c>
      <c r="BG13" s="7" t="s">
        <v>63</v>
      </c>
      <c r="BH13" s="7" t="s">
        <v>63</v>
      </c>
      <c r="BI13" s="7" t="s">
        <v>63</v>
      </c>
      <c r="BJ13" s="7" t="s">
        <v>63</v>
      </c>
      <c r="BK13" s="7" t="s">
        <v>63</v>
      </c>
      <c r="BL13" s="7" t="s">
        <v>222</v>
      </c>
      <c r="BM13" s="7" t="s">
        <v>35</v>
      </c>
      <c r="BN13" s="7" t="s">
        <v>35</v>
      </c>
      <c r="BO13" s="7" t="s">
        <v>35</v>
      </c>
      <c r="BQ13" s="7" t="s">
        <v>34</v>
      </c>
    </row>
    <row r="14" spans="1:71" x14ac:dyDescent="0.2">
      <c r="A14" s="7" t="s">
        <v>241</v>
      </c>
      <c r="C14" s="7" t="s">
        <v>51</v>
      </c>
      <c r="D14" s="7" t="s">
        <v>332</v>
      </c>
      <c r="E14" s="7" t="s">
        <v>5</v>
      </c>
      <c r="I14" s="7" t="s">
        <v>59</v>
      </c>
      <c r="K14" s="7" t="s">
        <v>46</v>
      </c>
      <c r="L14" s="7" t="s">
        <v>240</v>
      </c>
      <c r="M14" s="7" t="s">
        <v>39</v>
      </c>
      <c r="N14" s="7" t="s">
        <v>35</v>
      </c>
      <c r="P14" s="7" t="s">
        <v>54</v>
      </c>
      <c r="Q14" s="7" t="s">
        <v>35</v>
      </c>
      <c r="R14" s="7" t="s">
        <v>35</v>
      </c>
      <c r="S14" s="7" t="s">
        <v>39</v>
      </c>
      <c r="T14" s="7" t="s">
        <v>43</v>
      </c>
      <c r="U14" s="7" t="s">
        <v>54</v>
      </c>
      <c r="V14" s="7" t="s">
        <v>70</v>
      </c>
      <c r="W14" s="7" t="s">
        <v>40</v>
      </c>
      <c r="X14" s="7" t="s">
        <v>40</v>
      </c>
      <c r="Y14" s="7" t="s">
        <v>40</v>
      </c>
      <c r="Z14" s="7" t="s">
        <v>40</v>
      </c>
      <c r="AA14" s="7" t="s">
        <v>94</v>
      </c>
      <c r="AB14" s="7" t="s">
        <v>40</v>
      </c>
      <c r="AC14" s="7" t="s">
        <v>40</v>
      </c>
      <c r="AG14" s="7" t="s">
        <v>38</v>
      </c>
      <c r="AH14" s="7" t="s">
        <v>54</v>
      </c>
      <c r="AI14" s="7" t="s">
        <v>35</v>
      </c>
      <c r="AJ14" s="7" t="s">
        <v>54</v>
      </c>
      <c r="AK14" s="7" t="s">
        <v>35</v>
      </c>
      <c r="AL14" s="7" t="s">
        <v>35</v>
      </c>
      <c r="AM14" s="7" t="s">
        <v>54</v>
      </c>
      <c r="AN14" s="7" t="s">
        <v>35</v>
      </c>
      <c r="AO14" s="7" t="s">
        <v>55</v>
      </c>
      <c r="AP14" s="7" t="s">
        <v>37</v>
      </c>
      <c r="AQ14" s="7" t="s">
        <v>55</v>
      </c>
      <c r="AS14" s="7" t="s">
        <v>56</v>
      </c>
      <c r="AT14" s="7" t="s">
        <v>37</v>
      </c>
      <c r="AU14" s="7" t="s">
        <v>37</v>
      </c>
      <c r="AV14" s="7" t="s">
        <v>55</v>
      </c>
      <c r="AW14" s="7" t="s">
        <v>37</v>
      </c>
      <c r="AX14" s="7" t="s">
        <v>56</v>
      </c>
      <c r="AY14" s="7" t="s">
        <v>37</v>
      </c>
      <c r="AZ14" s="7" t="s">
        <v>37</v>
      </c>
      <c r="BA14" s="7" t="s">
        <v>37</v>
      </c>
      <c r="BB14" s="7" t="s">
        <v>37</v>
      </c>
      <c r="BD14" s="7" t="s">
        <v>37</v>
      </c>
      <c r="BE14" s="7" t="s">
        <v>37</v>
      </c>
      <c r="BF14" s="7" t="s">
        <v>37</v>
      </c>
      <c r="BG14" s="7" t="s">
        <v>37</v>
      </c>
      <c r="BH14" s="7" t="s">
        <v>37</v>
      </c>
      <c r="BI14" s="7" t="s">
        <v>37</v>
      </c>
      <c r="BK14" s="7" t="s">
        <v>56</v>
      </c>
      <c r="BL14" s="7" t="s">
        <v>36</v>
      </c>
      <c r="BM14" s="7" t="s">
        <v>35</v>
      </c>
      <c r="BN14" s="7" t="s">
        <v>35</v>
      </c>
      <c r="BO14" s="7" t="s">
        <v>54</v>
      </c>
      <c r="BQ14" s="7" t="s">
        <v>69</v>
      </c>
      <c r="BS14" s="7" t="s">
        <v>239</v>
      </c>
    </row>
    <row r="15" spans="1:71" x14ac:dyDescent="0.2">
      <c r="A15" s="7" t="s">
        <v>238</v>
      </c>
      <c r="C15" s="7" t="s">
        <v>73</v>
      </c>
      <c r="D15" s="7" t="s">
        <v>173</v>
      </c>
      <c r="E15" s="7" t="s">
        <v>5</v>
      </c>
      <c r="F15" s="7" t="s">
        <v>237</v>
      </c>
      <c r="G15" s="7" t="s">
        <v>49</v>
      </c>
      <c r="H15" s="7" t="s">
        <v>136</v>
      </c>
      <c r="I15" s="7" t="s">
        <v>48</v>
      </c>
      <c r="J15" s="7" t="s">
        <v>236</v>
      </c>
      <c r="K15" s="7" t="s">
        <v>46</v>
      </c>
      <c r="L15" s="7" t="s">
        <v>231</v>
      </c>
      <c r="M15" s="7" t="s">
        <v>102</v>
      </c>
      <c r="N15" s="7" t="s">
        <v>35</v>
      </c>
      <c r="O15" s="7" t="s">
        <v>35</v>
      </c>
      <c r="P15" s="7" t="s">
        <v>35</v>
      </c>
      <c r="Q15" s="7" t="s">
        <v>35</v>
      </c>
      <c r="R15" s="7" t="s">
        <v>35</v>
      </c>
      <c r="S15" s="7" t="s">
        <v>90</v>
      </c>
      <c r="T15" s="7" t="s">
        <v>57</v>
      </c>
      <c r="U15" s="7" t="s">
        <v>54</v>
      </c>
      <c r="V15" s="7" t="s">
        <v>70</v>
      </c>
      <c r="W15" s="7" t="s">
        <v>40</v>
      </c>
      <c r="X15" s="7" t="s">
        <v>40</v>
      </c>
      <c r="Y15" s="7" t="s">
        <v>40</v>
      </c>
      <c r="Z15" s="7" t="s">
        <v>40</v>
      </c>
      <c r="AE15" s="7" t="s">
        <v>235</v>
      </c>
      <c r="AG15" s="7" t="s">
        <v>123</v>
      </c>
      <c r="AH15" s="7" t="s">
        <v>35</v>
      </c>
      <c r="AI15" s="7" t="s">
        <v>35</v>
      </c>
      <c r="AJ15" s="7" t="s">
        <v>35</v>
      </c>
      <c r="AK15" s="7" t="s">
        <v>35</v>
      </c>
      <c r="AL15" s="7" t="s">
        <v>35</v>
      </c>
      <c r="AM15" s="7" t="s">
        <v>35</v>
      </c>
      <c r="AN15" s="7" t="s">
        <v>35</v>
      </c>
      <c r="AO15" s="7" t="s">
        <v>55</v>
      </c>
      <c r="AP15" s="7" t="s">
        <v>63</v>
      </c>
      <c r="AQ15" s="7" t="s">
        <v>37</v>
      </c>
      <c r="AR15" s="7" t="s">
        <v>55</v>
      </c>
      <c r="AS15" s="7" t="s">
        <v>37</v>
      </c>
      <c r="AT15" s="7" t="s">
        <v>37</v>
      </c>
      <c r="AU15" s="7" t="s">
        <v>37</v>
      </c>
      <c r="AV15" s="7" t="s">
        <v>37</v>
      </c>
      <c r="AW15" s="7" t="s">
        <v>37</v>
      </c>
      <c r="AX15" s="7" t="s">
        <v>37</v>
      </c>
      <c r="AY15" s="7" t="s">
        <v>63</v>
      </c>
      <c r="AZ15" s="7" t="s">
        <v>63</v>
      </c>
      <c r="BA15" s="7" t="s">
        <v>63</v>
      </c>
      <c r="BB15" s="7" t="s">
        <v>63</v>
      </c>
      <c r="BC15" s="7" t="s">
        <v>37</v>
      </c>
      <c r="BD15" s="7" t="s">
        <v>55</v>
      </c>
      <c r="BE15" s="7" t="s">
        <v>37</v>
      </c>
      <c r="BF15" s="7" t="s">
        <v>56</v>
      </c>
      <c r="BG15" s="7" t="s">
        <v>55</v>
      </c>
      <c r="BH15" s="7" t="s">
        <v>37</v>
      </c>
      <c r="BI15" s="7" t="s">
        <v>37</v>
      </c>
      <c r="BJ15" s="7" t="s">
        <v>37</v>
      </c>
      <c r="BK15" s="7" t="s">
        <v>56</v>
      </c>
      <c r="BL15" s="7" t="s">
        <v>36</v>
      </c>
      <c r="BM15" s="7" t="s">
        <v>35</v>
      </c>
      <c r="BN15" s="7" t="s">
        <v>35</v>
      </c>
      <c r="BO15" s="7" t="s">
        <v>35</v>
      </c>
      <c r="BQ15" s="7" t="s">
        <v>69</v>
      </c>
    </row>
    <row r="16" spans="1:71" x14ac:dyDescent="0.2">
      <c r="A16" s="7" t="s">
        <v>234</v>
      </c>
      <c r="C16" s="7" t="s">
        <v>51</v>
      </c>
      <c r="D16" s="7" t="s">
        <v>332</v>
      </c>
      <c r="E16" s="7" t="s">
        <v>5</v>
      </c>
      <c r="I16" s="7" t="s">
        <v>59</v>
      </c>
      <c r="K16" s="7" t="s">
        <v>46</v>
      </c>
      <c r="L16" s="7" t="s">
        <v>45</v>
      </c>
      <c r="M16" s="7" t="s">
        <v>39</v>
      </c>
      <c r="N16" s="7" t="s">
        <v>35</v>
      </c>
      <c r="O16" s="7" t="s">
        <v>35</v>
      </c>
      <c r="P16" s="7" t="s">
        <v>35</v>
      </c>
      <c r="Q16" s="7" t="s">
        <v>35</v>
      </c>
      <c r="R16" s="7" t="s">
        <v>35</v>
      </c>
      <c r="S16" s="7" t="s">
        <v>90</v>
      </c>
      <c r="T16" s="7" t="s">
        <v>43</v>
      </c>
      <c r="U16" s="7" t="s">
        <v>54</v>
      </c>
      <c r="V16" s="7" t="s">
        <v>70</v>
      </c>
      <c r="W16" s="7" t="s">
        <v>40</v>
      </c>
      <c r="AA16" s="7" t="s">
        <v>41</v>
      </c>
      <c r="AB16" s="7" t="s">
        <v>40</v>
      </c>
      <c r="AC16" s="7" t="s">
        <v>40</v>
      </c>
      <c r="AF16" s="7" t="s">
        <v>44</v>
      </c>
      <c r="AG16" s="7" t="s">
        <v>38</v>
      </c>
      <c r="AH16" s="7" t="s">
        <v>35</v>
      </c>
      <c r="AI16" s="7" t="s">
        <v>35</v>
      </c>
      <c r="AJ16" s="7" t="s">
        <v>35</v>
      </c>
      <c r="AK16" s="7" t="s">
        <v>35</v>
      </c>
      <c r="AL16" s="7" t="s">
        <v>35</v>
      </c>
      <c r="AM16" s="7" t="s">
        <v>35</v>
      </c>
      <c r="AN16" s="7" t="s">
        <v>35</v>
      </c>
      <c r="AO16" s="7" t="s">
        <v>55</v>
      </c>
      <c r="AP16" s="7" t="s">
        <v>56</v>
      </c>
      <c r="AQ16" s="7" t="s">
        <v>55</v>
      </c>
      <c r="AR16" s="7" t="s">
        <v>55</v>
      </c>
      <c r="AS16" s="7" t="s">
        <v>37</v>
      </c>
      <c r="AT16" s="7" t="s">
        <v>37</v>
      </c>
      <c r="AU16" s="7" t="s">
        <v>55</v>
      </c>
      <c r="AV16" s="7" t="s">
        <v>37</v>
      </c>
      <c r="AW16" s="7" t="s">
        <v>55</v>
      </c>
      <c r="AX16" s="7" t="s">
        <v>55</v>
      </c>
      <c r="AY16" s="7" t="s">
        <v>37</v>
      </c>
      <c r="AZ16" s="7" t="s">
        <v>37</v>
      </c>
      <c r="BA16" s="7" t="s">
        <v>37</v>
      </c>
      <c r="BB16" s="7" t="s">
        <v>63</v>
      </c>
      <c r="BC16" s="7" t="s">
        <v>37</v>
      </c>
      <c r="BD16" s="7" t="s">
        <v>37</v>
      </c>
      <c r="BE16" s="7" t="s">
        <v>37</v>
      </c>
      <c r="BF16" s="7" t="s">
        <v>55</v>
      </c>
      <c r="BG16" s="7" t="s">
        <v>55</v>
      </c>
      <c r="BH16" s="7" t="s">
        <v>37</v>
      </c>
      <c r="BI16" s="7" t="s">
        <v>37</v>
      </c>
      <c r="BK16" s="7" t="s">
        <v>56</v>
      </c>
      <c r="BL16" s="7" t="s">
        <v>36</v>
      </c>
      <c r="BM16" s="7" t="s">
        <v>35</v>
      </c>
      <c r="BN16" s="7" t="s">
        <v>35</v>
      </c>
      <c r="BO16" s="7" t="s">
        <v>54</v>
      </c>
      <c r="BQ16" s="7" t="s">
        <v>53</v>
      </c>
    </row>
    <row r="17" spans="1:71" x14ac:dyDescent="0.2">
      <c r="A17" s="7" t="s">
        <v>233</v>
      </c>
      <c r="C17" s="7" t="s">
        <v>73</v>
      </c>
      <c r="D17" s="7" t="s">
        <v>173</v>
      </c>
      <c r="E17" s="7" t="s">
        <v>5</v>
      </c>
      <c r="F17" s="7" t="s">
        <v>163</v>
      </c>
      <c r="G17" s="7" t="s">
        <v>49</v>
      </c>
      <c r="H17" s="7" t="s">
        <v>136</v>
      </c>
      <c r="I17" s="7" t="s">
        <v>95</v>
      </c>
      <c r="K17" s="7" t="s">
        <v>83</v>
      </c>
      <c r="L17" s="7" t="s">
        <v>116</v>
      </c>
      <c r="M17" s="7" t="s">
        <v>39</v>
      </c>
      <c r="N17" s="7" t="s">
        <v>54</v>
      </c>
      <c r="O17" s="7" t="s">
        <v>54</v>
      </c>
      <c r="P17" s="7" t="s">
        <v>54</v>
      </c>
      <c r="Q17" s="7" t="s">
        <v>54</v>
      </c>
      <c r="R17" s="7" t="s">
        <v>54</v>
      </c>
      <c r="S17" s="7" t="s">
        <v>39</v>
      </c>
      <c r="T17" s="7" t="s">
        <v>43</v>
      </c>
      <c r="U17" s="7" t="s">
        <v>42</v>
      </c>
      <c r="V17" s="7" t="s">
        <v>70</v>
      </c>
      <c r="W17" s="7" t="s">
        <v>40</v>
      </c>
      <c r="X17" s="7" t="s">
        <v>40</v>
      </c>
      <c r="Y17" s="7" t="s">
        <v>40</v>
      </c>
      <c r="Z17" s="7" t="s">
        <v>40</v>
      </c>
      <c r="AA17" s="7" t="s">
        <v>94</v>
      </c>
      <c r="AF17" s="7" t="s">
        <v>111</v>
      </c>
      <c r="AG17" s="7" t="s">
        <v>38</v>
      </c>
      <c r="AH17" s="7" t="s">
        <v>35</v>
      </c>
      <c r="AI17" s="7" t="s">
        <v>35</v>
      </c>
      <c r="AJ17" s="7" t="s">
        <v>35</v>
      </c>
      <c r="AK17" s="7" t="s">
        <v>35</v>
      </c>
      <c r="AL17" s="7" t="s">
        <v>35</v>
      </c>
      <c r="AM17" s="7" t="s">
        <v>35</v>
      </c>
      <c r="AN17" s="7" t="s">
        <v>35</v>
      </c>
      <c r="AO17" s="7" t="s">
        <v>37</v>
      </c>
      <c r="AP17" s="7" t="s">
        <v>37</v>
      </c>
      <c r="AQ17" s="7" t="s">
        <v>37</v>
      </c>
      <c r="AR17" s="7" t="s">
        <v>37</v>
      </c>
      <c r="AS17" s="7" t="s">
        <v>55</v>
      </c>
      <c r="AT17" s="7" t="s">
        <v>55</v>
      </c>
      <c r="AU17" s="7" t="s">
        <v>55</v>
      </c>
      <c r="AV17" s="7" t="s">
        <v>37</v>
      </c>
      <c r="AW17" s="7" t="s">
        <v>55</v>
      </c>
      <c r="AX17" s="7" t="s">
        <v>37</v>
      </c>
      <c r="AY17" s="7" t="s">
        <v>63</v>
      </c>
      <c r="AZ17" s="7" t="s">
        <v>63</v>
      </c>
      <c r="BA17" s="7" t="s">
        <v>63</v>
      </c>
      <c r="BB17" s="7" t="s">
        <v>63</v>
      </c>
      <c r="BC17" s="7" t="s">
        <v>37</v>
      </c>
      <c r="BD17" s="7" t="s">
        <v>37</v>
      </c>
      <c r="BE17" s="7" t="s">
        <v>37</v>
      </c>
      <c r="BF17" s="7" t="s">
        <v>37</v>
      </c>
      <c r="BG17" s="7" t="s">
        <v>37</v>
      </c>
      <c r="BH17" s="7" t="s">
        <v>55</v>
      </c>
      <c r="BI17" s="7" t="s">
        <v>63</v>
      </c>
      <c r="BJ17" s="7" t="s">
        <v>55</v>
      </c>
      <c r="BK17" s="7" t="s">
        <v>55</v>
      </c>
      <c r="BL17" s="7" t="s">
        <v>36</v>
      </c>
      <c r="BM17" s="7" t="s">
        <v>35</v>
      </c>
      <c r="BN17" s="7" t="s">
        <v>35</v>
      </c>
      <c r="BO17" s="7" t="s">
        <v>35</v>
      </c>
      <c r="BQ17" s="7" t="s">
        <v>69</v>
      </c>
    </row>
    <row r="18" spans="1:71" x14ac:dyDescent="0.2">
      <c r="A18" s="7" t="s">
        <v>232</v>
      </c>
      <c r="C18" s="7" t="s">
        <v>51</v>
      </c>
      <c r="D18" s="7" t="s">
        <v>332</v>
      </c>
      <c r="E18" s="7" t="s">
        <v>5</v>
      </c>
      <c r="I18" s="7" t="s">
        <v>91</v>
      </c>
      <c r="K18" s="7" t="s">
        <v>46</v>
      </c>
      <c r="L18" s="7" t="s">
        <v>231</v>
      </c>
      <c r="M18" s="7" t="s">
        <v>39</v>
      </c>
      <c r="N18" s="7" t="s">
        <v>54</v>
      </c>
      <c r="O18" s="7" t="s">
        <v>54</v>
      </c>
      <c r="P18" s="7" t="s">
        <v>54</v>
      </c>
      <c r="Q18" s="7" t="s">
        <v>54</v>
      </c>
      <c r="R18" s="7" t="s">
        <v>54</v>
      </c>
      <c r="S18" s="7" t="s">
        <v>90</v>
      </c>
      <c r="T18" s="7" t="s">
        <v>57</v>
      </c>
      <c r="U18" s="7" t="s">
        <v>54</v>
      </c>
      <c r="V18" s="7" t="s">
        <v>70</v>
      </c>
      <c r="W18" s="7" t="s">
        <v>40</v>
      </c>
      <c r="X18" s="7" t="s">
        <v>40</v>
      </c>
      <c r="Y18" s="7" t="s">
        <v>40</v>
      </c>
      <c r="Z18" s="7" t="s">
        <v>40</v>
      </c>
      <c r="AA18" s="7" t="s">
        <v>94</v>
      </c>
      <c r="AH18" s="7" t="s">
        <v>54</v>
      </c>
      <c r="AI18" s="7" t="s">
        <v>35</v>
      </c>
      <c r="AJ18" s="7" t="s">
        <v>35</v>
      </c>
      <c r="AK18" s="7" t="s">
        <v>35</v>
      </c>
      <c r="AL18" s="7" t="s">
        <v>35</v>
      </c>
      <c r="AM18" s="7" t="s">
        <v>35</v>
      </c>
      <c r="AN18" s="7" t="s">
        <v>35</v>
      </c>
      <c r="AO18" s="7" t="s">
        <v>55</v>
      </c>
      <c r="AP18" s="7" t="s">
        <v>55</v>
      </c>
      <c r="AQ18" s="7" t="s">
        <v>55</v>
      </c>
      <c r="AR18" s="7" t="s">
        <v>37</v>
      </c>
      <c r="AS18" s="7" t="s">
        <v>55</v>
      </c>
      <c r="AT18" s="7" t="s">
        <v>37</v>
      </c>
      <c r="AU18" s="7" t="s">
        <v>63</v>
      </c>
      <c r="AV18" s="7" t="s">
        <v>37</v>
      </c>
      <c r="AW18" s="7" t="s">
        <v>63</v>
      </c>
      <c r="AX18" s="7" t="s">
        <v>37</v>
      </c>
      <c r="AY18" s="7" t="s">
        <v>63</v>
      </c>
      <c r="AZ18" s="7" t="s">
        <v>63</v>
      </c>
      <c r="BA18" s="7" t="s">
        <v>63</v>
      </c>
      <c r="BB18" s="7" t="s">
        <v>63</v>
      </c>
      <c r="BC18" s="7" t="s">
        <v>63</v>
      </c>
      <c r="BD18" s="7" t="s">
        <v>63</v>
      </c>
      <c r="BE18" s="7" t="s">
        <v>63</v>
      </c>
      <c r="BF18" s="7" t="s">
        <v>63</v>
      </c>
      <c r="BG18" s="7" t="s">
        <v>37</v>
      </c>
      <c r="BH18" s="7" t="s">
        <v>63</v>
      </c>
      <c r="BI18" s="7" t="s">
        <v>37</v>
      </c>
      <c r="BK18" s="7" t="s">
        <v>55</v>
      </c>
      <c r="BL18" s="7" t="s">
        <v>36</v>
      </c>
      <c r="BM18" s="7" t="s">
        <v>35</v>
      </c>
      <c r="BN18" s="7" t="s">
        <v>35</v>
      </c>
      <c r="BO18" s="7" t="s">
        <v>35</v>
      </c>
      <c r="BQ18" s="7" t="s">
        <v>34</v>
      </c>
    </row>
    <row r="19" spans="1:71" x14ac:dyDescent="0.2">
      <c r="A19" s="7" t="s">
        <v>230</v>
      </c>
      <c r="C19" s="7" t="s">
        <v>51</v>
      </c>
      <c r="D19" s="7" t="s">
        <v>332</v>
      </c>
      <c r="E19" s="7" t="s">
        <v>6</v>
      </c>
      <c r="I19" s="7" t="s">
        <v>91</v>
      </c>
      <c r="K19" s="7" t="s">
        <v>83</v>
      </c>
      <c r="L19" s="7" t="s">
        <v>116</v>
      </c>
      <c r="N19" s="7" t="s">
        <v>54</v>
      </c>
      <c r="O19" s="7" t="s">
        <v>54</v>
      </c>
      <c r="P19" s="7" t="s">
        <v>54</v>
      </c>
      <c r="Q19" s="7" t="s">
        <v>54</v>
      </c>
      <c r="R19" s="7" t="s">
        <v>54</v>
      </c>
      <c r="S19" s="7" t="s">
        <v>39</v>
      </c>
      <c r="T19" s="7" t="s">
        <v>57</v>
      </c>
      <c r="U19" s="7" t="s">
        <v>54</v>
      </c>
      <c r="V19" s="7" t="s">
        <v>70</v>
      </c>
      <c r="AA19" s="7" t="s">
        <v>94</v>
      </c>
      <c r="AB19" s="7" t="s">
        <v>94</v>
      </c>
      <c r="AC19" s="7" t="s">
        <v>40</v>
      </c>
      <c r="AF19" s="7" t="s">
        <v>39</v>
      </c>
      <c r="AG19" s="7" t="s">
        <v>38</v>
      </c>
      <c r="AH19" s="7" t="s">
        <v>35</v>
      </c>
      <c r="AI19" s="7" t="s">
        <v>35</v>
      </c>
      <c r="AJ19" s="7" t="s">
        <v>35</v>
      </c>
      <c r="AO19" s="7" t="s">
        <v>37</v>
      </c>
      <c r="AP19" s="7" t="s">
        <v>37</v>
      </c>
      <c r="AQ19" s="7" t="s">
        <v>37</v>
      </c>
      <c r="AR19" s="7" t="s">
        <v>37</v>
      </c>
      <c r="AS19" s="7" t="s">
        <v>37</v>
      </c>
      <c r="AT19" s="7" t="s">
        <v>37</v>
      </c>
      <c r="AU19" s="7" t="s">
        <v>37</v>
      </c>
      <c r="AV19" s="7" t="s">
        <v>37</v>
      </c>
      <c r="AZ19" s="7" t="s">
        <v>63</v>
      </c>
      <c r="BA19" s="7" t="s">
        <v>37</v>
      </c>
      <c r="BD19" s="7" t="s">
        <v>37</v>
      </c>
      <c r="BE19" s="7" t="s">
        <v>37</v>
      </c>
      <c r="BF19" s="7" t="s">
        <v>37</v>
      </c>
      <c r="BG19" s="7" t="s">
        <v>37</v>
      </c>
      <c r="BM19" s="7" t="s">
        <v>35</v>
      </c>
      <c r="BQ19" s="7" t="s">
        <v>69</v>
      </c>
    </row>
    <row r="20" spans="1:71" x14ac:dyDescent="0.2">
      <c r="A20" s="7" t="s">
        <v>229</v>
      </c>
      <c r="C20" s="7" t="s">
        <v>73</v>
      </c>
      <c r="D20" s="7" t="s">
        <v>173</v>
      </c>
      <c r="E20" s="7" t="s">
        <v>5</v>
      </c>
      <c r="F20" s="7" t="s">
        <v>147</v>
      </c>
      <c r="G20" s="7" t="s">
        <v>220</v>
      </c>
      <c r="H20" s="7" t="s">
        <v>228</v>
      </c>
      <c r="I20" s="7" t="s">
        <v>66</v>
      </c>
      <c r="K20" s="7" t="s">
        <v>46</v>
      </c>
      <c r="L20" s="7" t="s">
        <v>172</v>
      </c>
      <c r="M20" s="7" t="s">
        <v>39</v>
      </c>
      <c r="N20" s="7" t="s">
        <v>54</v>
      </c>
      <c r="O20" s="7" t="s">
        <v>54</v>
      </c>
      <c r="P20" s="7" t="s">
        <v>54</v>
      </c>
      <c r="Q20" s="7" t="s">
        <v>54</v>
      </c>
      <c r="R20" s="7" t="s">
        <v>54</v>
      </c>
      <c r="S20" s="7" t="s">
        <v>39</v>
      </c>
      <c r="T20" s="7" t="s">
        <v>57</v>
      </c>
      <c r="U20" s="7" t="s">
        <v>54</v>
      </c>
      <c r="V20" s="7" t="s">
        <v>39</v>
      </c>
      <c r="W20" s="7" t="s">
        <v>120</v>
      </c>
      <c r="X20" s="7" t="s">
        <v>120</v>
      </c>
      <c r="Y20" s="7" t="s">
        <v>120</v>
      </c>
      <c r="Z20" s="7" t="s">
        <v>120</v>
      </c>
      <c r="AA20" s="7" t="s">
        <v>41</v>
      </c>
      <c r="AF20" s="7" t="s">
        <v>102</v>
      </c>
      <c r="AG20" s="7" t="s">
        <v>38</v>
      </c>
      <c r="AH20" s="7" t="s">
        <v>54</v>
      </c>
      <c r="AI20" s="7" t="s">
        <v>54</v>
      </c>
      <c r="AJ20" s="7" t="s">
        <v>54</v>
      </c>
      <c r="AK20" s="7" t="s">
        <v>54</v>
      </c>
      <c r="AL20" s="7" t="s">
        <v>35</v>
      </c>
      <c r="AM20" s="7" t="s">
        <v>35</v>
      </c>
      <c r="AN20" s="7" t="s">
        <v>35</v>
      </c>
      <c r="AO20" s="7" t="s">
        <v>37</v>
      </c>
      <c r="AP20" s="7" t="s">
        <v>63</v>
      </c>
      <c r="AQ20" s="7" t="s">
        <v>37</v>
      </c>
      <c r="AR20" s="7" t="s">
        <v>63</v>
      </c>
      <c r="AS20" s="7" t="s">
        <v>56</v>
      </c>
      <c r="AT20" s="7" t="s">
        <v>56</v>
      </c>
      <c r="AU20" s="7" t="s">
        <v>37</v>
      </c>
      <c r="AV20" s="7" t="s">
        <v>63</v>
      </c>
      <c r="AW20" s="7" t="s">
        <v>63</v>
      </c>
      <c r="AX20" s="7" t="s">
        <v>63</v>
      </c>
      <c r="AY20" s="7" t="s">
        <v>63</v>
      </c>
      <c r="AZ20" s="7" t="s">
        <v>37</v>
      </c>
      <c r="BA20" s="7" t="s">
        <v>37</v>
      </c>
      <c r="BB20" s="7" t="s">
        <v>63</v>
      </c>
      <c r="BC20" s="7" t="s">
        <v>63</v>
      </c>
      <c r="BD20" s="7" t="s">
        <v>37</v>
      </c>
      <c r="BE20" s="7" t="s">
        <v>37</v>
      </c>
      <c r="BF20" s="7" t="s">
        <v>37</v>
      </c>
      <c r="BG20" s="7" t="s">
        <v>37</v>
      </c>
      <c r="BH20" s="7" t="s">
        <v>63</v>
      </c>
      <c r="BI20" s="7" t="s">
        <v>37</v>
      </c>
      <c r="BJ20" s="7" t="s">
        <v>37</v>
      </c>
      <c r="BK20" s="7" t="s">
        <v>37</v>
      </c>
      <c r="BL20" s="7" t="s">
        <v>36</v>
      </c>
      <c r="BM20" s="7" t="s">
        <v>35</v>
      </c>
      <c r="BN20" s="7" t="s">
        <v>35</v>
      </c>
      <c r="BO20" s="7" t="s">
        <v>35</v>
      </c>
      <c r="BQ20" s="7" t="s">
        <v>53</v>
      </c>
    </row>
    <row r="21" spans="1:71" x14ac:dyDescent="0.2">
      <c r="A21" s="7" t="s">
        <v>227</v>
      </c>
      <c r="C21" s="7" t="s">
        <v>51</v>
      </c>
      <c r="D21" s="7" t="s">
        <v>332</v>
      </c>
      <c r="E21" s="7" t="s">
        <v>6</v>
      </c>
      <c r="F21" s="7" t="s">
        <v>226</v>
      </c>
      <c r="I21" s="7" t="s">
        <v>59</v>
      </c>
      <c r="K21" s="7" t="s">
        <v>46</v>
      </c>
      <c r="L21" s="7" t="s">
        <v>142</v>
      </c>
      <c r="M21" s="7" t="s">
        <v>39</v>
      </c>
      <c r="N21" s="7" t="s">
        <v>54</v>
      </c>
      <c r="O21" s="7" t="s">
        <v>54</v>
      </c>
      <c r="T21" s="7" t="s">
        <v>43</v>
      </c>
      <c r="U21" s="7" t="s">
        <v>42</v>
      </c>
      <c r="V21" s="7" t="s">
        <v>40</v>
      </c>
      <c r="W21" s="7" t="s">
        <v>40</v>
      </c>
      <c r="Z21" s="7" t="s">
        <v>40</v>
      </c>
      <c r="AA21" s="7" t="s">
        <v>41</v>
      </c>
      <c r="AB21" s="7" t="s">
        <v>40</v>
      </c>
      <c r="AF21" s="7" t="s">
        <v>39</v>
      </c>
      <c r="AG21" s="7" t="s">
        <v>38</v>
      </c>
      <c r="AH21" s="7" t="s">
        <v>35</v>
      </c>
      <c r="AJ21" s="7" t="s">
        <v>35</v>
      </c>
      <c r="AL21" s="7" t="s">
        <v>35</v>
      </c>
      <c r="AM21" s="7" t="s">
        <v>54</v>
      </c>
      <c r="AO21" s="7" t="s">
        <v>37</v>
      </c>
      <c r="AP21" s="7" t="s">
        <v>37</v>
      </c>
      <c r="AQ21" s="7" t="s">
        <v>37</v>
      </c>
      <c r="AR21" s="7" t="s">
        <v>37</v>
      </c>
      <c r="AS21" s="7" t="s">
        <v>37</v>
      </c>
      <c r="AT21" s="7" t="s">
        <v>37</v>
      </c>
      <c r="AU21" s="7" t="s">
        <v>37</v>
      </c>
      <c r="AV21" s="7" t="s">
        <v>37</v>
      </c>
      <c r="AW21" s="7" t="s">
        <v>37</v>
      </c>
      <c r="AZ21" s="7" t="s">
        <v>63</v>
      </c>
      <c r="BA21" s="7" t="s">
        <v>63</v>
      </c>
      <c r="BB21" s="7" t="s">
        <v>63</v>
      </c>
      <c r="BD21" s="7" t="s">
        <v>63</v>
      </c>
      <c r="BE21" s="7" t="s">
        <v>63</v>
      </c>
      <c r="BF21" s="7" t="s">
        <v>37</v>
      </c>
      <c r="BG21" s="7" t="s">
        <v>37</v>
      </c>
      <c r="BK21" s="7" t="s">
        <v>56</v>
      </c>
      <c r="BL21" s="7" t="s">
        <v>36</v>
      </c>
      <c r="BM21" s="7" t="s">
        <v>35</v>
      </c>
      <c r="BN21" s="7" t="s">
        <v>35</v>
      </c>
      <c r="BO21" s="7" t="s">
        <v>35</v>
      </c>
      <c r="BQ21" s="7" t="s">
        <v>69</v>
      </c>
    </row>
    <row r="22" spans="1:71" x14ac:dyDescent="0.2">
      <c r="A22" s="7" t="s">
        <v>225</v>
      </c>
      <c r="C22" s="7" t="s">
        <v>73</v>
      </c>
      <c r="D22" s="7" t="s">
        <v>173</v>
      </c>
      <c r="E22" s="7" t="s">
        <v>5</v>
      </c>
      <c r="F22" s="7" t="s">
        <v>224</v>
      </c>
      <c r="G22" s="7" t="s">
        <v>80</v>
      </c>
      <c r="I22" s="7" t="s">
        <v>66</v>
      </c>
      <c r="K22" s="7" t="s">
        <v>46</v>
      </c>
      <c r="L22" s="7" t="s">
        <v>76</v>
      </c>
      <c r="M22" s="7" t="s">
        <v>39</v>
      </c>
      <c r="AF22" s="7" t="s">
        <v>39</v>
      </c>
      <c r="AG22" s="7" t="s">
        <v>38</v>
      </c>
      <c r="AH22" s="7" t="s">
        <v>35</v>
      </c>
      <c r="AI22" s="7" t="s">
        <v>35</v>
      </c>
      <c r="AJ22" s="7" t="s">
        <v>54</v>
      </c>
      <c r="AK22" s="7" t="s">
        <v>35</v>
      </c>
      <c r="AL22" s="7" t="s">
        <v>35</v>
      </c>
      <c r="AM22" s="7" t="s">
        <v>35</v>
      </c>
      <c r="AN22" s="7" t="s">
        <v>35</v>
      </c>
      <c r="AO22" s="7" t="s">
        <v>55</v>
      </c>
      <c r="AP22" s="7" t="s">
        <v>37</v>
      </c>
      <c r="AQ22" s="7" t="s">
        <v>37</v>
      </c>
      <c r="AR22" s="7" t="s">
        <v>56</v>
      </c>
      <c r="AS22" s="7" t="s">
        <v>56</v>
      </c>
      <c r="AT22" s="7" t="s">
        <v>56</v>
      </c>
      <c r="AU22" s="7" t="s">
        <v>56</v>
      </c>
      <c r="AV22" s="7" t="s">
        <v>55</v>
      </c>
      <c r="AW22" s="7" t="s">
        <v>63</v>
      </c>
      <c r="AX22" s="7" t="s">
        <v>63</v>
      </c>
      <c r="AY22" s="7" t="s">
        <v>63</v>
      </c>
      <c r="AZ22" s="7" t="s">
        <v>63</v>
      </c>
      <c r="BA22" s="7" t="s">
        <v>63</v>
      </c>
      <c r="BB22" s="7" t="s">
        <v>63</v>
      </c>
      <c r="BC22" s="7" t="s">
        <v>63</v>
      </c>
      <c r="BD22" s="7" t="s">
        <v>63</v>
      </c>
      <c r="BE22" s="7" t="s">
        <v>63</v>
      </c>
      <c r="BF22" s="7" t="s">
        <v>63</v>
      </c>
      <c r="BG22" s="7" t="s">
        <v>63</v>
      </c>
      <c r="BH22" s="7" t="s">
        <v>63</v>
      </c>
      <c r="BI22" s="7" t="s">
        <v>63</v>
      </c>
      <c r="BJ22" s="7" t="s">
        <v>55</v>
      </c>
      <c r="BK22" s="7" t="s">
        <v>56</v>
      </c>
      <c r="BL22" s="7" t="s">
        <v>36</v>
      </c>
      <c r="BM22" s="7" t="s">
        <v>35</v>
      </c>
      <c r="BN22" s="7" t="s">
        <v>35</v>
      </c>
      <c r="BO22" s="7" t="s">
        <v>35</v>
      </c>
      <c r="BQ22" s="7" t="s">
        <v>69</v>
      </c>
    </row>
    <row r="23" spans="1:71" x14ac:dyDescent="0.2">
      <c r="A23" s="7" t="s">
        <v>223</v>
      </c>
      <c r="C23" s="7" t="s">
        <v>51</v>
      </c>
      <c r="D23" s="7" t="s">
        <v>332</v>
      </c>
      <c r="E23" s="7" t="s">
        <v>6</v>
      </c>
      <c r="I23" s="7" t="s">
        <v>59</v>
      </c>
      <c r="K23" s="7" t="s">
        <v>46</v>
      </c>
      <c r="L23" s="7" t="s">
        <v>45</v>
      </c>
      <c r="T23" s="7" t="s">
        <v>57</v>
      </c>
      <c r="U23" s="7" t="s">
        <v>54</v>
      </c>
      <c r="V23" s="7" t="s">
        <v>70</v>
      </c>
      <c r="W23" s="7" t="s">
        <v>120</v>
      </c>
      <c r="Z23" s="7" t="s">
        <v>40</v>
      </c>
      <c r="AA23" s="7" t="s">
        <v>41</v>
      </c>
      <c r="AB23" s="7" t="s">
        <v>40</v>
      </c>
      <c r="AC23" s="7" t="s">
        <v>40</v>
      </c>
      <c r="AF23" s="7" t="s">
        <v>39</v>
      </c>
      <c r="AG23" s="7" t="s">
        <v>38</v>
      </c>
      <c r="AH23" s="7" t="s">
        <v>54</v>
      </c>
      <c r="AJ23" s="7" t="s">
        <v>35</v>
      </c>
      <c r="AL23" s="7" t="s">
        <v>35</v>
      </c>
      <c r="AM23" s="7" t="s">
        <v>54</v>
      </c>
      <c r="AN23" s="7" t="s">
        <v>54</v>
      </c>
      <c r="AO23" s="7" t="s">
        <v>37</v>
      </c>
      <c r="AP23" s="7" t="s">
        <v>37</v>
      </c>
      <c r="AQ23" s="7" t="s">
        <v>37</v>
      </c>
      <c r="AS23" s="7" t="s">
        <v>55</v>
      </c>
      <c r="AT23" s="7" t="s">
        <v>55</v>
      </c>
      <c r="AU23" s="7" t="s">
        <v>56</v>
      </c>
      <c r="AV23" s="7" t="s">
        <v>37</v>
      </c>
      <c r="AW23" s="7" t="s">
        <v>56</v>
      </c>
      <c r="BC23" s="7" t="s">
        <v>37</v>
      </c>
      <c r="BD23" s="7" t="s">
        <v>37</v>
      </c>
      <c r="BE23" s="7" t="s">
        <v>37</v>
      </c>
      <c r="BF23" s="7" t="s">
        <v>37</v>
      </c>
      <c r="BG23" s="7" t="s">
        <v>37</v>
      </c>
      <c r="BK23" s="7" t="s">
        <v>56</v>
      </c>
      <c r="BL23" s="7" t="s">
        <v>222</v>
      </c>
      <c r="BM23" s="7" t="s">
        <v>35</v>
      </c>
      <c r="BO23" s="7" t="s">
        <v>54</v>
      </c>
      <c r="BQ23" s="7" t="s">
        <v>69</v>
      </c>
    </row>
    <row r="24" spans="1:71" x14ac:dyDescent="0.2">
      <c r="A24" s="7" t="s">
        <v>221</v>
      </c>
      <c r="C24" s="7" t="s">
        <v>73</v>
      </c>
      <c r="D24" s="7" t="s">
        <v>173</v>
      </c>
      <c r="E24" s="7" t="s">
        <v>5</v>
      </c>
      <c r="F24" s="7" t="s">
        <v>147</v>
      </c>
      <c r="G24" s="7" t="s">
        <v>220</v>
      </c>
      <c r="I24" s="7" t="s">
        <v>95</v>
      </c>
      <c r="K24" s="7" t="s">
        <v>46</v>
      </c>
      <c r="L24" s="7" t="s">
        <v>76</v>
      </c>
      <c r="N24" s="7" t="s">
        <v>54</v>
      </c>
      <c r="O24" s="7" t="s">
        <v>54</v>
      </c>
      <c r="P24" s="7" t="s">
        <v>54</v>
      </c>
      <c r="Q24" s="7" t="s">
        <v>54</v>
      </c>
      <c r="R24" s="7" t="s">
        <v>54</v>
      </c>
      <c r="S24" s="7" t="s">
        <v>39</v>
      </c>
      <c r="T24" s="7" t="s">
        <v>57</v>
      </c>
      <c r="U24" s="7" t="s">
        <v>54</v>
      </c>
      <c r="V24" s="7" t="s">
        <v>39</v>
      </c>
      <c r="W24" s="7" t="s">
        <v>40</v>
      </c>
      <c r="X24" s="7" t="s">
        <v>40</v>
      </c>
      <c r="Y24" s="7" t="s">
        <v>40</v>
      </c>
      <c r="Z24" s="7" t="s">
        <v>40</v>
      </c>
      <c r="AF24" s="7" t="s">
        <v>39</v>
      </c>
      <c r="AG24" s="7" t="s">
        <v>38</v>
      </c>
      <c r="AH24" s="7" t="s">
        <v>54</v>
      </c>
      <c r="AI24" s="7" t="s">
        <v>35</v>
      </c>
      <c r="AJ24" s="7" t="s">
        <v>35</v>
      </c>
      <c r="AK24" s="7" t="s">
        <v>35</v>
      </c>
      <c r="AL24" s="7" t="s">
        <v>35</v>
      </c>
      <c r="AM24" s="7" t="s">
        <v>35</v>
      </c>
      <c r="AN24" s="7" t="s">
        <v>35</v>
      </c>
      <c r="AO24" s="7" t="s">
        <v>63</v>
      </c>
      <c r="AP24" s="7" t="s">
        <v>63</v>
      </c>
      <c r="AQ24" s="7" t="s">
        <v>63</v>
      </c>
      <c r="AR24" s="7" t="s">
        <v>63</v>
      </c>
      <c r="AS24" s="7" t="s">
        <v>37</v>
      </c>
      <c r="AT24" s="7" t="s">
        <v>55</v>
      </c>
      <c r="AU24" s="7" t="s">
        <v>63</v>
      </c>
      <c r="AV24" s="7" t="s">
        <v>63</v>
      </c>
      <c r="AW24" s="7" t="s">
        <v>63</v>
      </c>
      <c r="AX24" s="7" t="s">
        <v>63</v>
      </c>
      <c r="AY24" s="7" t="s">
        <v>37</v>
      </c>
      <c r="AZ24" s="7" t="s">
        <v>37</v>
      </c>
      <c r="BA24" s="7" t="s">
        <v>37</v>
      </c>
      <c r="BB24" s="7" t="s">
        <v>37</v>
      </c>
      <c r="BC24" s="7" t="s">
        <v>37</v>
      </c>
    </row>
    <row r="25" spans="1:71" x14ac:dyDescent="0.2">
      <c r="A25" s="7" t="s">
        <v>219</v>
      </c>
      <c r="C25" s="7" t="s">
        <v>73</v>
      </c>
      <c r="D25" s="7" t="s">
        <v>173</v>
      </c>
      <c r="E25" s="7" t="s">
        <v>6</v>
      </c>
      <c r="F25" s="7" t="s">
        <v>209</v>
      </c>
      <c r="G25" s="7" t="s">
        <v>218</v>
      </c>
      <c r="H25" s="7" t="s">
        <v>103</v>
      </c>
      <c r="I25" s="7" t="s">
        <v>48</v>
      </c>
      <c r="J25" s="7" t="s">
        <v>217</v>
      </c>
      <c r="K25" s="7" t="s">
        <v>83</v>
      </c>
      <c r="M25" s="7" t="s">
        <v>111</v>
      </c>
      <c r="N25" s="7" t="s">
        <v>35</v>
      </c>
      <c r="O25" s="7" t="s">
        <v>35</v>
      </c>
      <c r="P25" s="7" t="s">
        <v>54</v>
      </c>
      <c r="Q25" s="7" t="s">
        <v>35</v>
      </c>
      <c r="R25" s="7" t="s">
        <v>35</v>
      </c>
      <c r="S25" s="7" t="s">
        <v>64</v>
      </c>
      <c r="T25" s="7" t="s">
        <v>43</v>
      </c>
      <c r="U25" s="7" t="s">
        <v>42</v>
      </c>
      <c r="V25" s="7" t="s">
        <v>39</v>
      </c>
      <c r="W25" s="7" t="s">
        <v>40</v>
      </c>
      <c r="X25" s="7" t="s">
        <v>40</v>
      </c>
      <c r="Y25" s="7" t="s">
        <v>40</v>
      </c>
      <c r="Z25" s="7" t="s">
        <v>40</v>
      </c>
      <c r="AA25" s="7" t="s">
        <v>41</v>
      </c>
      <c r="AB25" s="7" t="s">
        <v>41</v>
      </c>
      <c r="AC25" s="7" t="s">
        <v>40</v>
      </c>
      <c r="AF25" s="7" t="s">
        <v>111</v>
      </c>
      <c r="AG25" s="7" t="s">
        <v>38</v>
      </c>
      <c r="AH25" s="7" t="s">
        <v>35</v>
      </c>
      <c r="AI25" s="7" t="s">
        <v>35</v>
      </c>
      <c r="AJ25" s="7" t="s">
        <v>54</v>
      </c>
      <c r="AK25" s="7" t="s">
        <v>35</v>
      </c>
      <c r="AL25" s="7" t="s">
        <v>35</v>
      </c>
      <c r="AM25" s="7" t="s">
        <v>54</v>
      </c>
      <c r="AN25" s="7" t="s">
        <v>35</v>
      </c>
      <c r="AO25" s="7" t="s">
        <v>55</v>
      </c>
      <c r="AP25" s="7" t="s">
        <v>37</v>
      </c>
      <c r="AQ25" s="7" t="s">
        <v>37</v>
      </c>
      <c r="AR25" s="7" t="s">
        <v>55</v>
      </c>
      <c r="AS25" s="7" t="s">
        <v>37</v>
      </c>
      <c r="AT25" s="7" t="s">
        <v>37</v>
      </c>
      <c r="AU25" s="7" t="s">
        <v>55</v>
      </c>
      <c r="AV25" s="7" t="s">
        <v>56</v>
      </c>
      <c r="AW25" s="7" t="s">
        <v>37</v>
      </c>
      <c r="AX25" s="7" t="s">
        <v>55</v>
      </c>
      <c r="AY25" s="7" t="s">
        <v>55</v>
      </c>
      <c r="AZ25" s="7" t="s">
        <v>37</v>
      </c>
      <c r="BA25" s="7" t="s">
        <v>37</v>
      </c>
      <c r="BB25" s="7" t="s">
        <v>37</v>
      </c>
      <c r="BC25" s="7" t="s">
        <v>37</v>
      </c>
      <c r="BD25" s="7" t="s">
        <v>37</v>
      </c>
      <c r="BE25" s="7" t="s">
        <v>37</v>
      </c>
      <c r="BF25" s="7" t="s">
        <v>37</v>
      </c>
      <c r="BG25" s="7" t="s">
        <v>37</v>
      </c>
      <c r="BH25" s="7" t="s">
        <v>55</v>
      </c>
      <c r="BI25" s="7" t="s">
        <v>55</v>
      </c>
      <c r="BJ25" s="7" t="s">
        <v>55</v>
      </c>
      <c r="BK25" s="7" t="s">
        <v>55</v>
      </c>
      <c r="BL25" s="7" t="s">
        <v>36</v>
      </c>
      <c r="BM25" s="7" t="s">
        <v>35</v>
      </c>
      <c r="BN25" s="7" t="s">
        <v>35</v>
      </c>
      <c r="BO25" s="7" t="s">
        <v>35</v>
      </c>
      <c r="BQ25" s="7" t="s">
        <v>53</v>
      </c>
      <c r="BR25" s="7" t="s">
        <v>216</v>
      </c>
    </row>
    <row r="26" spans="1:71" x14ac:dyDescent="0.2">
      <c r="A26" s="7" t="s">
        <v>215</v>
      </c>
      <c r="C26" s="7" t="s">
        <v>73</v>
      </c>
      <c r="D26" s="7" t="s">
        <v>173</v>
      </c>
      <c r="E26" s="7" t="s">
        <v>5</v>
      </c>
      <c r="F26" s="7" t="s">
        <v>73</v>
      </c>
      <c r="G26" s="7" t="s">
        <v>214</v>
      </c>
      <c r="H26" s="7" t="s">
        <v>214</v>
      </c>
      <c r="I26" s="7" t="s">
        <v>59</v>
      </c>
      <c r="K26" s="7" t="s">
        <v>46</v>
      </c>
      <c r="L26" s="7" t="s">
        <v>63</v>
      </c>
      <c r="M26" s="7" t="s">
        <v>39</v>
      </c>
      <c r="N26" s="7" t="s">
        <v>35</v>
      </c>
      <c r="O26" s="7" t="s">
        <v>35</v>
      </c>
      <c r="P26" s="7" t="s">
        <v>35</v>
      </c>
      <c r="Q26" s="7" t="s">
        <v>35</v>
      </c>
      <c r="R26" s="7" t="s">
        <v>35</v>
      </c>
      <c r="S26" s="7" t="s">
        <v>64</v>
      </c>
      <c r="T26" s="7" t="s">
        <v>43</v>
      </c>
      <c r="U26" s="7" t="s">
        <v>35</v>
      </c>
      <c r="V26" s="7" t="s">
        <v>39</v>
      </c>
      <c r="AA26" s="7" t="s">
        <v>41</v>
      </c>
      <c r="AF26" s="7" t="s">
        <v>39</v>
      </c>
      <c r="AG26" s="7" t="s">
        <v>123</v>
      </c>
      <c r="AL26" s="7" t="s">
        <v>35</v>
      </c>
      <c r="AM26" s="7" t="s">
        <v>35</v>
      </c>
      <c r="AN26" s="7" t="s">
        <v>35</v>
      </c>
      <c r="AO26" s="7" t="s">
        <v>37</v>
      </c>
      <c r="AP26" s="7" t="s">
        <v>37</v>
      </c>
      <c r="AQ26" s="7" t="s">
        <v>55</v>
      </c>
      <c r="AR26" s="7" t="s">
        <v>37</v>
      </c>
      <c r="AS26" s="7" t="s">
        <v>63</v>
      </c>
      <c r="AT26" s="7" t="s">
        <v>63</v>
      </c>
      <c r="AU26" s="7" t="s">
        <v>37</v>
      </c>
      <c r="AV26" s="7" t="s">
        <v>37</v>
      </c>
      <c r="AW26" s="7" t="s">
        <v>37</v>
      </c>
      <c r="AX26" s="7" t="s">
        <v>37</v>
      </c>
      <c r="AY26" s="7" t="s">
        <v>37</v>
      </c>
      <c r="AZ26" s="7" t="s">
        <v>37</v>
      </c>
      <c r="BA26" s="7" t="s">
        <v>37</v>
      </c>
      <c r="BB26" s="7" t="s">
        <v>37</v>
      </c>
      <c r="BC26" s="7" t="s">
        <v>37</v>
      </c>
      <c r="BD26" s="7" t="s">
        <v>37</v>
      </c>
      <c r="BE26" s="7" t="s">
        <v>63</v>
      </c>
      <c r="BF26" s="7" t="s">
        <v>63</v>
      </c>
      <c r="BG26" s="7" t="s">
        <v>63</v>
      </c>
      <c r="BH26" s="7" t="s">
        <v>63</v>
      </c>
      <c r="BJ26" s="7" t="s">
        <v>37</v>
      </c>
      <c r="BK26" s="7" t="s">
        <v>55</v>
      </c>
      <c r="BL26" s="7" t="s">
        <v>62</v>
      </c>
      <c r="BM26" s="7" t="s">
        <v>35</v>
      </c>
      <c r="BN26" s="7" t="s">
        <v>35</v>
      </c>
      <c r="BO26" s="7" t="s">
        <v>35</v>
      </c>
      <c r="BQ26" s="7" t="s">
        <v>69</v>
      </c>
    </row>
    <row r="27" spans="1:71" x14ac:dyDescent="0.2">
      <c r="A27" s="7" t="s">
        <v>213</v>
      </c>
      <c r="C27" s="7" t="s">
        <v>73</v>
      </c>
      <c r="D27" s="7" t="s">
        <v>173</v>
      </c>
      <c r="E27" s="7" t="s">
        <v>6</v>
      </c>
      <c r="F27" s="7" t="s">
        <v>212</v>
      </c>
      <c r="H27" s="7" t="s">
        <v>79</v>
      </c>
      <c r="I27" s="7" t="s">
        <v>59</v>
      </c>
      <c r="K27" s="7" t="s">
        <v>46</v>
      </c>
      <c r="L27" s="7" t="s">
        <v>116</v>
      </c>
      <c r="M27" s="7" t="s">
        <v>39</v>
      </c>
      <c r="N27" s="7" t="s">
        <v>54</v>
      </c>
      <c r="O27" s="7" t="s">
        <v>54</v>
      </c>
      <c r="P27" s="7" t="s">
        <v>54</v>
      </c>
      <c r="S27" s="7" t="s">
        <v>90</v>
      </c>
      <c r="T27" s="7" t="s">
        <v>57</v>
      </c>
      <c r="U27" s="7" t="s">
        <v>54</v>
      </c>
      <c r="V27" s="7" t="s">
        <v>70</v>
      </c>
      <c r="AA27" s="7" t="s">
        <v>41</v>
      </c>
      <c r="AG27" s="7" t="s">
        <v>123</v>
      </c>
      <c r="AH27" s="7" t="s">
        <v>54</v>
      </c>
      <c r="AL27" s="7" t="s">
        <v>35</v>
      </c>
      <c r="AO27" s="7" t="s">
        <v>56</v>
      </c>
      <c r="AS27" s="7" t="s">
        <v>55</v>
      </c>
      <c r="AT27" s="7" t="s">
        <v>55</v>
      </c>
      <c r="AW27" s="7" t="s">
        <v>55</v>
      </c>
      <c r="AX27" s="7" t="s">
        <v>56</v>
      </c>
      <c r="AY27" s="7" t="s">
        <v>63</v>
      </c>
      <c r="AZ27" s="7" t="s">
        <v>63</v>
      </c>
      <c r="BA27" s="7" t="s">
        <v>63</v>
      </c>
      <c r="BB27" s="7" t="s">
        <v>55</v>
      </c>
      <c r="BC27" s="7" t="s">
        <v>55</v>
      </c>
      <c r="BD27" s="7" t="s">
        <v>37</v>
      </c>
      <c r="BG27" s="7" t="s">
        <v>56</v>
      </c>
      <c r="BI27" s="7" t="s">
        <v>56</v>
      </c>
      <c r="BJ27" s="7" t="s">
        <v>37</v>
      </c>
      <c r="BK27" s="7" t="s">
        <v>56</v>
      </c>
      <c r="BL27" s="7" t="s">
        <v>36</v>
      </c>
      <c r="BM27" s="7" t="s">
        <v>35</v>
      </c>
      <c r="BN27" s="7" t="s">
        <v>35</v>
      </c>
      <c r="BO27" s="7" t="s">
        <v>54</v>
      </c>
      <c r="BQ27" s="7" t="s">
        <v>69</v>
      </c>
      <c r="BS27" s="7" t="s">
        <v>211</v>
      </c>
    </row>
    <row r="28" spans="1:71" x14ac:dyDescent="0.2">
      <c r="A28" s="7" t="s">
        <v>210</v>
      </c>
      <c r="C28" s="7" t="s">
        <v>73</v>
      </c>
      <c r="D28" s="7" t="s">
        <v>173</v>
      </c>
      <c r="E28" s="7" t="s">
        <v>5</v>
      </c>
      <c r="F28" s="7" t="s">
        <v>209</v>
      </c>
      <c r="G28" s="7" t="s">
        <v>208</v>
      </c>
      <c r="H28" s="7" t="s">
        <v>79</v>
      </c>
      <c r="I28" s="7" t="s">
        <v>71</v>
      </c>
      <c r="K28" s="7" t="s">
        <v>83</v>
      </c>
      <c r="M28" s="7" t="s">
        <v>39</v>
      </c>
      <c r="N28" s="7" t="s">
        <v>54</v>
      </c>
      <c r="O28" s="7" t="s">
        <v>35</v>
      </c>
      <c r="P28" s="7" t="s">
        <v>35</v>
      </c>
      <c r="Q28" s="7" t="s">
        <v>35</v>
      </c>
      <c r="R28" s="7" t="s">
        <v>35</v>
      </c>
      <c r="S28" s="7" t="s">
        <v>64</v>
      </c>
      <c r="T28" s="7" t="s">
        <v>57</v>
      </c>
      <c r="U28" s="7" t="s">
        <v>42</v>
      </c>
      <c r="V28" s="7" t="s">
        <v>39</v>
      </c>
      <c r="W28" s="7" t="s">
        <v>40</v>
      </c>
      <c r="X28" s="7" t="s">
        <v>40</v>
      </c>
      <c r="Y28" s="7" t="s">
        <v>40</v>
      </c>
      <c r="Z28" s="7" t="s">
        <v>40</v>
      </c>
      <c r="AA28" s="7" t="s">
        <v>94</v>
      </c>
      <c r="AF28" s="7" t="s">
        <v>39</v>
      </c>
      <c r="AG28" s="7" t="s">
        <v>38</v>
      </c>
      <c r="AH28" s="7" t="s">
        <v>35</v>
      </c>
      <c r="AI28" s="7" t="s">
        <v>35</v>
      </c>
      <c r="AJ28" s="7" t="s">
        <v>35</v>
      </c>
      <c r="AK28" s="7" t="s">
        <v>35</v>
      </c>
      <c r="AL28" s="7" t="s">
        <v>35</v>
      </c>
      <c r="AM28" s="7" t="s">
        <v>35</v>
      </c>
      <c r="AN28" s="7" t="s">
        <v>35</v>
      </c>
      <c r="AO28" s="7" t="s">
        <v>55</v>
      </c>
      <c r="AP28" s="7" t="s">
        <v>37</v>
      </c>
      <c r="AQ28" s="7" t="s">
        <v>37</v>
      </c>
      <c r="AR28" s="7" t="s">
        <v>37</v>
      </c>
      <c r="AS28" s="7" t="s">
        <v>37</v>
      </c>
      <c r="AT28" s="7" t="s">
        <v>37</v>
      </c>
      <c r="AU28" s="7" t="s">
        <v>55</v>
      </c>
      <c r="AV28" s="7" t="s">
        <v>55</v>
      </c>
      <c r="AW28" s="7" t="s">
        <v>55</v>
      </c>
      <c r="AX28" s="7" t="s">
        <v>37</v>
      </c>
      <c r="AY28" s="7" t="s">
        <v>37</v>
      </c>
      <c r="AZ28" s="7" t="s">
        <v>37</v>
      </c>
      <c r="BA28" s="7" t="s">
        <v>37</v>
      </c>
      <c r="BB28" s="7" t="s">
        <v>37</v>
      </c>
      <c r="BC28" s="7" t="s">
        <v>37</v>
      </c>
      <c r="BD28" s="7" t="s">
        <v>37</v>
      </c>
      <c r="BE28" s="7" t="s">
        <v>37</v>
      </c>
      <c r="BF28" s="7" t="s">
        <v>37</v>
      </c>
      <c r="BG28" s="7" t="s">
        <v>37</v>
      </c>
      <c r="BH28" s="7" t="s">
        <v>37</v>
      </c>
      <c r="BI28" s="7" t="s">
        <v>37</v>
      </c>
      <c r="BJ28" s="7" t="s">
        <v>37</v>
      </c>
      <c r="BK28" s="7" t="s">
        <v>55</v>
      </c>
      <c r="BL28" s="7" t="s">
        <v>62</v>
      </c>
      <c r="BM28" s="7" t="s">
        <v>35</v>
      </c>
      <c r="BN28" s="7" t="s">
        <v>35</v>
      </c>
      <c r="BO28" s="7" t="s">
        <v>35</v>
      </c>
      <c r="BQ28" s="7" t="s">
        <v>69</v>
      </c>
    </row>
    <row r="29" spans="1:71" x14ac:dyDescent="0.2">
      <c r="A29" s="7" t="s">
        <v>207</v>
      </c>
      <c r="C29" s="7" t="s">
        <v>73</v>
      </c>
      <c r="D29" s="7" t="s">
        <v>173</v>
      </c>
      <c r="I29" s="7" t="s">
        <v>91</v>
      </c>
      <c r="K29" s="7" t="s">
        <v>46</v>
      </c>
      <c r="M29" s="7" t="s">
        <v>111</v>
      </c>
      <c r="O29" s="7" t="s">
        <v>35</v>
      </c>
      <c r="P29" s="7" t="s">
        <v>35</v>
      </c>
      <c r="S29" s="7" t="s">
        <v>64</v>
      </c>
      <c r="T29" s="7" t="s">
        <v>40</v>
      </c>
      <c r="U29" s="7" t="s">
        <v>42</v>
      </c>
      <c r="V29" s="7" t="s">
        <v>40</v>
      </c>
      <c r="W29" s="7" t="s">
        <v>40</v>
      </c>
      <c r="X29" s="7" t="s">
        <v>40</v>
      </c>
      <c r="Y29" s="7" t="s">
        <v>40</v>
      </c>
      <c r="Z29" s="7" t="s">
        <v>40</v>
      </c>
      <c r="AA29" s="7" t="s">
        <v>40</v>
      </c>
      <c r="AB29" s="7" t="s">
        <v>40</v>
      </c>
      <c r="AC29" s="7" t="s">
        <v>40</v>
      </c>
      <c r="AD29" s="7" t="s">
        <v>40</v>
      </c>
      <c r="AF29" s="7" t="s">
        <v>111</v>
      </c>
      <c r="AG29" s="7" t="s">
        <v>38</v>
      </c>
      <c r="AK29" s="7" t="s">
        <v>54</v>
      </c>
      <c r="AM29" s="7" t="s">
        <v>54</v>
      </c>
      <c r="AN29" s="7" t="s">
        <v>54</v>
      </c>
      <c r="AO29" s="7" t="s">
        <v>55</v>
      </c>
      <c r="AP29" s="7" t="s">
        <v>37</v>
      </c>
      <c r="AQ29" s="7" t="s">
        <v>63</v>
      </c>
      <c r="AR29" s="7" t="s">
        <v>37</v>
      </c>
      <c r="AS29" s="7" t="s">
        <v>37</v>
      </c>
      <c r="AT29" s="7" t="s">
        <v>56</v>
      </c>
      <c r="AU29" s="7" t="s">
        <v>56</v>
      </c>
      <c r="AW29" s="7" t="s">
        <v>63</v>
      </c>
      <c r="AX29" s="7" t="s">
        <v>37</v>
      </c>
      <c r="AY29" s="7" t="s">
        <v>56</v>
      </c>
      <c r="AZ29" s="7" t="s">
        <v>56</v>
      </c>
      <c r="BA29" s="7" t="s">
        <v>56</v>
      </c>
      <c r="BB29" s="7" t="s">
        <v>56</v>
      </c>
      <c r="BC29" s="7" t="s">
        <v>37</v>
      </c>
      <c r="BD29" s="7" t="s">
        <v>37</v>
      </c>
      <c r="BE29" s="7" t="s">
        <v>37</v>
      </c>
      <c r="BF29" s="7" t="s">
        <v>56</v>
      </c>
      <c r="BG29" s="7" t="s">
        <v>63</v>
      </c>
      <c r="BH29" s="7" t="s">
        <v>37</v>
      </c>
      <c r="BI29" s="7" t="s">
        <v>63</v>
      </c>
      <c r="BJ29" s="7" t="s">
        <v>63</v>
      </c>
      <c r="BK29" s="7" t="s">
        <v>56</v>
      </c>
      <c r="BL29" s="7" t="s">
        <v>36</v>
      </c>
      <c r="BM29" s="7" t="s">
        <v>35</v>
      </c>
      <c r="BN29" s="7" t="s">
        <v>35</v>
      </c>
      <c r="BO29" s="7" t="s">
        <v>35</v>
      </c>
      <c r="BQ29" s="7" t="s">
        <v>206</v>
      </c>
    </row>
    <row r="30" spans="1:71" x14ac:dyDescent="0.2">
      <c r="A30" s="7" t="s">
        <v>205</v>
      </c>
      <c r="C30" s="7" t="s">
        <v>73</v>
      </c>
      <c r="D30" s="7" t="s">
        <v>173</v>
      </c>
      <c r="E30" s="7" t="s">
        <v>6</v>
      </c>
      <c r="F30" s="7" t="s">
        <v>73</v>
      </c>
      <c r="G30" s="7" t="s">
        <v>98</v>
      </c>
      <c r="I30" s="7" t="s">
        <v>59</v>
      </c>
      <c r="K30" s="7" t="s">
        <v>46</v>
      </c>
      <c r="L30" s="7" t="s">
        <v>45</v>
      </c>
      <c r="M30" s="7" t="s">
        <v>39</v>
      </c>
      <c r="N30" s="7" t="s">
        <v>54</v>
      </c>
      <c r="O30" s="7" t="s">
        <v>54</v>
      </c>
      <c r="P30" s="7" t="s">
        <v>35</v>
      </c>
      <c r="Q30" s="7" t="s">
        <v>54</v>
      </c>
      <c r="R30" s="7" t="s">
        <v>54</v>
      </c>
      <c r="S30" s="7" t="s">
        <v>44</v>
      </c>
      <c r="T30" s="7" t="s">
        <v>57</v>
      </c>
      <c r="U30" s="7" t="s">
        <v>42</v>
      </c>
      <c r="V30" s="7" t="s">
        <v>39</v>
      </c>
      <c r="W30" s="7" t="s">
        <v>40</v>
      </c>
      <c r="X30" s="7" t="s">
        <v>40</v>
      </c>
      <c r="Y30" s="7" t="s">
        <v>40</v>
      </c>
      <c r="Z30" s="7" t="s">
        <v>40</v>
      </c>
      <c r="AA30" s="7" t="s">
        <v>41</v>
      </c>
      <c r="AB30" s="7" t="s">
        <v>40</v>
      </c>
      <c r="AC30" s="7" t="s">
        <v>40</v>
      </c>
      <c r="AG30" s="7" t="s">
        <v>38</v>
      </c>
      <c r="AH30" s="7" t="s">
        <v>35</v>
      </c>
      <c r="AI30" s="7" t="s">
        <v>35</v>
      </c>
      <c r="AJ30" s="7" t="s">
        <v>35</v>
      </c>
      <c r="AK30" s="7" t="s">
        <v>35</v>
      </c>
      <c r="AL30" s="7" t="s">
        <v>35</v>
      </c>
      <c r="AM30" s="7" t="s">
        <v>35</v>
      </c>
      <c r="AN30" s="7" t="s">
        <v>35</v>
      </c>
      <c r="AO30" s="7" t="s">
        <v>55</v>
      </c>
      <c r="AP30" s="7" t="s">
        <v>55</v>
      </c>
      <c r="AQ30" s="7" t="s">
        <v>55</v>
      </c>
      <c r="AR30" s="7" t="s">
        <v>63</v>
      </c>
      <c r="AS30" s="7" t="s">
        <v>56</v>
      </c>
      <c r="AT30" s="7" t="s">
        <v>55</v>
      </c>
      <c r="AU30" s="7" t="s">
        <v>63</v>
      </c>
      <c r="AV30" s="7" t="s">
        <v>63</v>
      </c>
      <c r="AW30" s="7" t="s">
        <v>63</v>
      </c>
      <c r="AX30" s="7" t="s">
        <v>55</v>
      </c>
      <c r="AY30" s="7" t="s">
        <v>63</v>
      </c>
      <c r="AZ30" s="7" t="s">
        <v>63</v>
      </c>
      <c r="BA30" s="7" t="s">
        <v>63</v>
      </c>
      <c r="BB30" s="7" t="s">
        <v>63</v>
      </c>
      <c r="BC30" s="7" t="s">
        <v>63</v>
      </c>
      <c r="BD30" s="7" t="s">
        <v>63</v>
      </c>
      <c r="BE30" s="7" t="s">
        <v>63</v>
      </c>
      <c r="BF30" s="7" t="s">
        <v>63</v>
      </c>
      <c r="BG30" s="7" t="s">
        <v>63</v>
      </c>
      <c r="BH30" s="7" t="s">
        <v>63</v>
      </c>
      <c r="BI30" s="7" t="s">
        <v>63</v>
      </c>
      <c r="BJ30" s="7" t="s">
        <v>63</v>
      </c>
      <c r="BK30" s="7" t="s">
        <v>63</v>
      </c>
      <c r="BL30" s="7" t="s">
        <v>36</v>
      </c>
      <c r="BM30" s="7" t="s">
        <v>35</v>
      </c>
      <c r="BN30" s="7" t="s">
        <v>35</v>
      </c>
      <c r="BO30" s="7" t="s">
        <v>35</v>
      </c>
      <c r="BQ30" s="7" t="s">
        <v>69</v>
      </c>
    </row>
    <row r="31" spans="1:71" x14ac:dyDescent="0.2">
      <c r="A31" s="7" t="s">
        <v>204</v>
      </c>
      <c r="C31" s="7" t="s">
        <v>73</v>
      </c>
      <c r="D31" s="7" t="s">
        <v>173</v>
      </c>
      <c r="E31" s="7" t="s">
        <v>5</v>
      </c>
      <c r="F31" s="7" t="s">
        <v>203</v>
      </c>
      <c r="G31" s="7" t="s">
        <v>80</v>
      </c>
      <c r="H31" s="7" t="s">
        <v>136</v>
      </c>
      <c r="I31" s="7" t="s">
        <v>95</v>
      </c>
      <c r="K31" s="7" t="s">
        <v>83</v>
      </c>
      <c r="L31" s="7" t="s">
        <v>63</v>
      </c>
      <c r="M31" s="7" t="s">
        <v>102</v>
      </c>
      <c r="N31" s="7" t="s">
        <v>54</v>
      </c>
      <c r="O31" s="7" t="s">
        <v>54</v>
      </c>
      <c r="P31" s="7" t="s">
        <v>54</v>
      </c>
      <c r="Q31" s="7" t="s">
        <v>54</v>
      </c>
      <c r="R31" s="7" t="s">
        <v>54</v>
      </c>
      <c r="S31" s="7" t="s">
        <v>90</v>
      </c>
      <c r="T31" s="7" t="s">
        <v>57</v>
      </c>
      <c r="U31" s="7" t="s">
        <v>42</v>
      </c>
      <c r="V31" s="7" t="s">
        <v>70</v>
      </c>
      <c r="W31" s="7" t="s">
        <v>40</v>
      </c>
      <c r="X31" s="7" t="s">
        <v>40</v>
      </c>
      <c r="Y31" s="7" t="s">
        <v>40</v>
      </c>
      <c r="Z31" s="7" t="s">
        <v>40</v>
      </c>
      <c r="AA31" s="7" t="s">
        <v>40</v>
      </c>
      <c r="AB31" s="7" t="s">
        <v>40</v>
      </c>
      <c r="AC31" s="7" t="s">
        <v>40</v>
      </c>
      <c r="AG31" s="7" t="s">
        <v>38</v>
      </c>
      <c r="AH31" s="7" t="s">
        <v>35</v>
      </c>
      <c r="AI31" s="7" t="s">
        <v>35</v>
      </c>
      <c r="AJ31" s="7" t="s">
        <v>35</v>
      </c>
      <c r="AK31" s="7" t="s">
        <v>35</v>
      </c>
      <c r="AL31" s="7" t="s">
        <v>35</v>
      </c>
      <c r="AM31" s="7" t="s">
        <v>35</v>
      </c>
      <c r="AN31" s="7" t="s">
        <v>35</v>
      </c>
      <c r="AO31" s="7" t="s">
        <v>63</v>
      </c>
      <c r="AP31" s="7" t="s">
        <v>63</v>
      </c>
      <c r="AQ31" s="7" t="s">
        <v>63</v>
      </c>
      <c r="AR31" s="7" t="s">
        <v>63</v>
      </c>
      <c r="AU31" s="7" t="s">
        <v>63</v>
      </c>
      <c r="AV31" s="7" t="s">
        <v>63</v>
      </c>
      <c r="AW31" s="7" t="s">
        <v>63</v>
      </c>
      <c r="AX31" s="7" t="s">
        <v>63</v>
      </c>
      <c r="AY31" s="7" t="s">
        <v>63</v>
      </c>
      <c r="AZ31" s="7" t="s">
        <v>63</v>
      </c>
      <c r="BA31" s="7" t="s">
        <v>63</v>
      </c>
      <c r="BB31" s="7" t="s">
        <v>63</v>
      </c>
      <c r="BC31" s="7" t="s">
        <v>63</v>
      </c>
      <c r="BD31" s="7" t="s">
        <v>63</v>
      </c>
      <c r="BE31" s="7" t="s">
        <v>63</v>
      </c>
      <c r="BF31" s="7" t="s">
        <v>63</v>
      </c>
      <c r="BG31" s="7" t="s">
        <v>63</v>
      </c>
      <c r="BH31" s="7" t="s">
        <v>63</v>
      </c>
      <c r="BI31" s="7" t="s">
        <v>63</v>
      </c>
      <c r="BJ31" s="7" t="s">
        <v>63</v>
      </c>
      <c r="BK31" s="7" t="s">
        <v>56</v>
      </c>
      <c r="BL31" s="7" t="s">
        <v>36</v>
      </c>
      <c r="BM31" s="7" t="s">
        <v>35</v>
      </c>
      <c r="BN31" s="7" t="s">
        <v>35</v>
      </c>
      <c r="BO31" s="7" t="s">
        <v>35</v>
      </c>
      <c r="BQ31" s="7" t="s">
        <v>69</v>
      </c>
      <c r="BR31" s="7" t="s">
        <v>202</v>
      </c>
    </row>
    <row r="32" spans="1:71" x14ac:dyDescent="0.2">
      <c r="A32" s="7" t="s">
        <v>201</v>
      </c>
      <c r="C32" s="7" t="s">
        <v>73</v>
      </c>
      <c r="D32" s="7" t="s">
        <v>173</v>
      </c>
      <c r="E32" s="7" t="s">
        <v>5</v>
      </c>
      <c r="F32" s="7" t="s">
        <v>145</v>
      </c>
      <c r="G32" s="7" t="s">
        <v>49</v>
      </c>
      <c r="H32" s="7" t="s">
        <v>103</v>
      </c>
      <c r="I32" s="7" t="s">
        <v>95</v>
      </c>
      <c r="K32" s="7" t="s">
        <v>83</v>
      </c>
      <c r="L32" s="7" t="s">
        <v>63</v>
      </c>
      <c r="M32" s="7" t="s">
        <v>39</v>
      </c>
      <c r="N32" s="7" t="s">
        <v>54</v>
      </c>
      <c r="O32" s="7" t="s">
        <v>54</v>
      </c>
      <c r="P32" s="7" t="s">
        <v>54</v>
      </c>
      <c r="Q32" s="7" t="s">
        <v>54</v>
      </c>
      <c r="R32" s="7" t="s">
        <v>54</v>
      </c>
      <c r="S32" s="7" t="s">
        <v>39</v>
      </c>
      <c r="T32" s="7" t="s">
        <v>57</v>
      </c>
      <c r="U32" s="7" t="s">
        <v>54</v>
      </c>
      <c r="V32" s="7" t="s">
        <v>70</v>
      </c>
      <c r="W32" s="7" t="s">
        <v>40</v>
      </c>
      <c r="X32" s="7" t="s">
        <v>40</v>
      </c>
      <c r="Y32" s="7" t="s">
        <v>40</v>
      </c>
      <c r="Z32" s="7" t="s">
        <v>40</v>
      </c>
      <c r="AA32" s="7" t="s">
        <v>41</v>
      </c>
      <c r="AB32" s="7" t="s">
        <v>94</v>
      </c>
      <c r="AC32" s="7" t="s">
        <v>40</v>
      </c>
      <c r="AF32" s="7" t="s">
        <v>39</v>
      </c>
      <c r="AG32" s="7" t="s">
        <v>38</v>
      </c>
      <c r="AH32" s="7" t="s">
        <v>35</v>
      </c>
      <c r="AI32" s="7" t="s">
        <v>35</v>
      </c>
      <c r="AJ32" s="7" t="s">
        <v>35</v>
      </c>
      <c r="AK32" s="7" t="s">
        <v>35</v>
      </c>
      <c r="AL32" s="7" t="s">
        <v>35</v>
      </c>
      <c r="AM32" s="7" t="s">
        <v>35</v>
      </c>
      <c r="AN32" s="7" t="s">
        <v>35</v>
      </c>
      <c r="AO32" s="7" t="s">
        <v>63</v>
      </c>
      <c r="AP32" s="7" t="s">
        <v>63</v>
      </c>
      <c r="AQ32" s="7" t="s">
        <v>63</v>
      </c>
      <c r="AR32" s="7" t="s">
        <v>63</v>
      </c>
      <c r="AS32" s="7" t="s">
        <v>63</v>
      </c>
      <c r="AT32" s="7" t="s">
        <v>63</v>
      </c>
      <c r="AU32" s="7" t="s">
        <v>63</v>
      </c>
      <c r="AV32" s="7" t="s">
        <v>63</v>
      </c>
      <c r="AW32" s="7" t="s">
        <v>63</v>
      </c>
      <c r="AX32" s="7" t="s">
        <v>37</v>
      </c>
      <c r="AY32" s="7" t="s">
        <v>63</v>
      </c>
      <c r="AZ32" s="7" t="s">
        <v>63</v>
      </c>
      <c r="BA32" s="7" t="s">
        <v>63</v>
      </c>
      <c r="BB32" s="7" t="s">
        <v>63</v>
      </c>
      <c r="BC32" s="7" t="s">
        <v>63</v>
      </c>
      <c r="BD32" s="7" t="s">
        <v>63</v>
      </c>
      <c r="BE32" s="7" t="s">
        <v>63</v>
      </c>
      <c r="BF32" s="7" t="s">
        <v>63</v>
      </c>
      <c r="BG32" s="7" t="s">
        <v>63</v>
      </c>
      <c r="BH32" s="7" t="s">
        <v>37</v>
      </c>
      <c r="BI32" s="7" t="s">
        <v>63</v>
      </c>
      <c r="BJ32" s="7" t="s">
        <v>63</v>
      </c>
      <c r="BK32" s="7" t="s">
        <v>56</v>
      </c>
      <c r="BL32" s="7" t="s">
        <v>36</v>
      </c>
      <c r="BM32" s="7" t="s">
        <v>35</v>
      </c>
      <c r="BN32" s="7" t="s">
        <v>35</v>
      </c>
      <c r="BO32" s="7" t="s">
        <v>35</v>
      </c>
      <c r="BQ32" s="7" t="s">
        <v>34</v>
      </c>
    </row>
    <row r="33" spans="1:71" x14ac:dyDescent="0.2">
      <c r="A33" s="7" t="s">
        <v>200</v>
      </c>
      <c r="C33" s="7" t="s">
        <v>73</v>
      </c>
      <c r="D33" s="7" t="s">
        <v>173</v>
      </c>
      <c r="E33" s="7" t="s">
        <v>6</v>
      </c>
      <c r="F33" s="7" t="s">
        <v>199</v>
      </c>
      <c r="G33" s="7" t="s">
        <v>198</v>
      </c>
      <c r="H33" s="7" t="s">
        <v>136</v>
      </c>
      <c r="I33" s="7" t="s">
        <v>109</v>
      </c>
      <c r="K33" s="7" t="s">
        <v>83</v>
      </c>
      <c r="L33" s="7" t="s">
        <v>63</v>
      </c>
      <c r="M33" s="7" t="s">
        <v>39</v>
      </c>
      <c r="N33" s="7" t="s">
        <v>54</v>
      </c>
      <c r="O33" s="7" t="s">
        <v>54</v>
      </c>
      <c r="P33" s="7" t="s">
        <v>54</v>
      </c>
      <c r="Q33" s="7" t="s">
        <v>54</v>
      </c>
      <c r="R33" s="7" t="s">
        <v>54</v>
      </c>
      <c r="S33" s="7" t="s">
        <v>90</v>
      </c>
      <c r="T33" s="7" t="s">
        <v>40</v>
      </c>
      <c r="U33" s="7" t="s">
        <v>54</v>
      </c>
      <c r="V33" s="7" t="s">
        <v>70</v>
      </c>
      <c r="W33" s="7" t="s">
        <v>40</v>
      </c>
      <c r="X33" s="7" t="s">
        <v>40</v>
      </c>
      <c r="Y33" s="7" t="s">
        <v>40</v>
      </c>
      <c r="Z33" s="7" t="s">
        <v>40</v>
      </c>
      <c r="AA33" s="7" t="s">
        <v>41</v>
      </c>
      <c r="AB33" s="7" t="s">
        <v>41</v>
      </c>
      <c r="AC33" s="7" t="s">
        <v>40</v>
      </c>
      <c r="AG33" s="7" t="s">
        <v>38</v>
      </c>
      <c r="AH33" s="7" t="s">
        <v>35</v>
      </c>
      <c r="AI33" s="7" t="s">
        <v>35</v>
      </c>
      <c r="AJ33" s="7" t="s">
        <v>35</v>
      </c>
      <c r="AK33" s="7" t="s">
        <v>35</v>
      </c>
      <c r="AL33" s="7" t="s">
        <v>35</v>
      </c>
      <c r="AM33" s="7" t="s">
        <v>35</v>
      </c>
      <c r="AN33" s="7" t="s">
        <v>35</v>
      </c>
      <c r="AO33" s="7" t="s">
        <v>63</v>
      </c>
      <c r="AP33" s="7" t="s">
        <v>63</v>
      </c>
      <c r="AQ33" s="7" t="s">
        <v>63</v>
      </c>
      <c r="AR33" s="7" t="s">
        <v>63</v>
      </c>
      <c r="AV33" s="7" t="s">
        <v>63</v>
      </c>
      <c r="AW33" s="7" t="s">
        <v>63</v>
      </c>
      <c r="AX33" s="7" t="s">
        <v>63</v>
      </c>
      <c r="AY33" s="7" t="s">
        <v>63</v>
      </c>
      <c r="AZ33" s="7" t="s">
        <v>63</v>
      </c>
      <c r="BA33" s="7" t="s">
        <v>63</v>
      </c>
      <c r="BB33" s="7" t="s">
        <v>63</v>
      </c>
      <c r="BI33" s="7" t="s">
        <v>63</v>
      </c>
      <c r="BJ33" s="7" t="s">
        <v>63</v>
      </c>
      <c r="BK33" s="7" t="s">
        <v>63</v>
      </c>
      <c r="BL33" s="7" t="s">
        <v>36</v>
      </c>
      <c r="BM33" s="7" t="s">
        <v>35</v>
      </c>
      <c r="BN33" s="7" t="s">
        <v>35</v>
      </c>
      <c r="BO33" s="7" t="s">
        <v>35</v>
      </c>
      <c r="BQ33" s="7" t="s">
        <v>53</v>
      </c>
    </row>
    <row r="34" spans="1:71" x14ac:dyDescent="0.2">
      <c r="A34" s="7" t="s">
        <v>197</v>
      </c>
      <c r="C34" s="7" t="s">
        <v>73</v>
      </c>
      <c r="D34" s="7" t="s">
        <v>173</v>
      </c>
      <c r="E34" s="7" t="s">
        <v>5</v>
      </c>
      <c r="F34" s="7" t="s">
        <v>73</v>
      </c>
      <c r="G34" s="7" t="s">
        <v>80</v>
      </c>
      <c r="H34" s="7" t="s">
        <v>136</v>
      </c>
      <c r="I34" s="7" t="s">
        <v>66</v>
      </c>
      <c r="K34" s="7" t="s">
        <v>83</v>
      </c>
      <c r="L34" s="7" t="s">
        <v>58</v>
      </c>
      <c r="M34" s="7" t="s">
        <v>102</v>
      </c>
      <c r="N34" s="7" t="s">
        <v>35</v>
      </c>
      <c r="O34" s="7" t="s">
        <v>35</v>
      </c>
      <c r="P34" s="7" t="s">
        <v>54</v>
      </c>
      <c r="Q34" s="7" t="s">
        <v>35</v>
      </c>
      <c r="R34" s="7" t="s">
        <v>35</v>
      </c>
      <c r="S34" s="7" t="s">
        <v>90</v>
      </c>
      <c r="T34" s="7" t="s">
        <v>57</v>
      </c>
      <c r="U34" s="7" t="s">
        <v>42</v>
      </c>
      <c r="V34" s="7" t="s">
        <v>39</v>
      </c>
      <c r="Y34" s="7" t="s">
        <v>82</v>
      </c>
      <c r="AA34" s="7" t="s">
        <v>40</v>
      </c>
      <c r="AG34" s="7" t="s">
        <v>38</v>
      </c>
      <c r="AH34" s="7" t="s">
        <v>35</v>
      </c>
      <c r="AI34" s="7" t="s">
        <v>35</v>
      </c>
      <c r="AJ34" s="7" t="s">
        <v>35</v>
      </c>
      <c r="AK34" s="7" t="s">
        <v>35</v>
      </c>
      <c r="AL34" s="7" t="s">
        <v>35</v>
      </c>
      <c r="AM34" s="7" t="s">
        <v>35</v>
      </c>
      <c r="AN34" s="7" t="s">
        <v>35</v>
      </c>
      <c r="AO34" s="7" t="s">
        <v>63</v>
      </c>
      <c r="AP34" s="7" t="s">
        <v>63</v>
      </c>
      <c r="AQ34" s="7" t="s">
        <v>63</v>
      </c>
      <c r="AR34" s="7" t="s">
        <v>63</v>
      </c>
      <c r="AS34" s="7" t="s">
        <v>37</v>
      </c>
      <c r="AT34" s="7" t="s">
        <v>63</v>
      </c>
      <c r="AU34" s="7" t="s">
        <v>63</v>
      </c>
      <c r="AV34" s="7" t="s">
        <v>63</v>
      </c>
      <c r="AW34" s="7" t="s">
        <v>63</v>
      </c>
      <c r="AX34" s="7" t="s">
        <v>63</v>
      </c>
      <c r="AY34" s="7" t="s">
        <v>63</v>
      </c>
      <c r="AZ34" s="7" t="s">
        <v>63</v>
      </c>
      <c r="BA34" s="7" t="s">
        <v>63</v>
      </c>
      <c r="BB34" s="7" t="s">
        <v>63</v>
      </c>
      <c r="BC34" s="7" t="s">
        <v>63</v>
      </c>
      <c r="BD34" s="7" t="s">
        <v>63</v>
      </c>
      <c r="BE34" s="7" t="s">
        <v>63</v>
      </c>
      <c r="BF34" s="7" t="s">
        <v>63</v>
      </c>
      <c r="BG34" s="7" t="s">
        <v>63</v>
      </c>
      <c r="BH34" s="7" t="s">
        <v>63</v>
      </c>
      <c r="BI34" s="7" t="s">
        <v>63</v>
      </c>
      <c r="BJ34" s="7" t="s">
        <v>63</v>
      </c>
      <c r="BK34" s="7" t="s">
        <v>56</v>
      </c>
      <c r="BL34" s="7" t="s">
        <v>36</v>
      </c>
      <c r="BM34" s="7" t="s">
        <v>35</v>
      </c>
      <c r="BN34" s="7" t="s">
        <v>35</v>
      </c>
      <c r="BO34" s="7" t="s">
        <v>35</v>
      </c>
      <c r="BQ34" s="7" t="s">
        <v>34</v>
      </c>
      <c r="BS34" s="7" t="s">
        <v>196</v>
      </c>
    </row>
    <row r="35" spans="1:71" x14ac:dyDescent="0.2">
      <c r="A35" s="7" t="s">
        <v>195</v>
      </c>
      <c r="C35" s="7" t="s">
        <v>73</v>
      </c>
      <c r="D35" s="7" t="s">
        <v>173</v>
      </c>
      <c r="E35" s="7" t="s">
        <v>5</v>
      </c>
      <c r="F35" s="7" t="s">
        <v>194</v>
      </c>
      <c r="I35" s="7" t="s">
        <v>66</v>
      </c>
      <c r="K35" s="7" t="s">
        <v>83</v>
      </c>
      <c r="L35" s="7" t="s">
        <v>45</v>
      </c>
      <c r="M35" s="7" t="s">
        <v>102</v>
      </c>
      <c r="N35" s="7" t="s">
        <v>54</v>
      </c>
      <c r="O35" s="7" t="s">
        <v>54</v>
      </c>
      <c r="P35" s="7" t="s">
        <v>54</v>
      </c>
      <c r="Q35" s="7" t="s">
        <v>35</v>
      </c>
      <c r="R35" s="7" t="s">
        <v>35</v>
      </c>
      <c r="S35" s="7" t="s">
        <v>39</v>
      </c>
      <c r="T35" s="7" t="s">
        <v>43</v>
      </c>
      <c r="U35" s="7" t="s">
        <v>54</v>
      </c>
      <c r="V35" s="7" t="s">
        <v>70</v>
      </c>
      <c r="W35" s="7" t="s">
        <v>40</v>
      </c>
      <c r="X35" s="7" t="s">
        <v>40</v>
      </c>
      <c r="Y35" s="7" t="s">
        <v>40</v>
      </c>
      <c r="Z35" s="7" t="s">
        <v>40</v>
      </c>
      <c r="AA35" s="7" t="s">
        <v>41</v>
      </c>
      <c r="AF35" s="7" t="s">
        <v>39</v>
      </c>
      <c r="AH35" s="7" t="s">
        <v>35</v>
      </c>
      <c r="AI35" s="7" t="s">
        <v>35</v>
      </c>
      <c r="AJ35" s="7" t="s">
        <v>35</v>
      </c>
      <c r="AK35" s="7" t="s">
        <v>35</v>
      </c>
      <c r="AL35" s="7" t="s">
        <v>35</v>
      </c>
      <c r="AM35" s="7" t="s">
        <v>35</v>
      </c>
      <c r="AN35" s="7" t="s">
        <v>35</v>
      </c>
      <c r="AO35" s="7" t="s">
        <v>37</v>
      </c>
      <c r="AP35" s="7" t="s">
        <v>63</v>
      </c>
      <c r="AQ35" s="7" t="s">
        <v>63</v>
      </c>
      <c r="AR35" s="7" t="s">
        <v>37</v>
      </c>
      <c r="AS35" s="7" t="s">
        <v>37</v>
      </c>
      <c r="AT35" s="7" t="s">
        <v>37</v>
      </c>
      <c r="AV35" s="7" t="s">
        <v>63</v>
      </c>
      <c r="AW35" s="7" t="s">
        <v>63</v>
      </c>
      <c r="AX35" s="7" t="s">
        <v>63</v>
      </c>
      <c r="AY35" s="7" t="s">
        <v>63</v>
      </c>
      <c r="AZ35" s="7" t="s">
        <v>63</v>
      </c>
      <c r="BA35" s="7" t="s">
        <v>63</v>
      </c>
      <c r="BB35" s="7" t="s">
        <v>63</v>
      </c>
      <c r="BC35" s="7" t="s">
        <v>37</v>
      </c>
      <c r="BE35" s="7" t="s">
        <v>37</v>
      </c>
      <c r="BF35" s="7" t="s">
        <v>63</v>
      </c>
      <c r="BG35" s="7" t="s">
        <v>63</v>
      </c>
      <c r="BH35" s="7" t="s">
        <v>63</v>
      </c>
      <c r="BI35" s="7" t="s">
        <v>63</v>
      </c>
      <c r="BJ35" s="7" t="s">
        <v>63</v>
      </c>
      <c r="BK35" s="7" t="s">
        <v>37</v>
      </c>
      <c r="BL35" s="7" t="s">
        <v>36</v>
      </c>
      <c r="BM35" s="7" t="s">
        <v>54</v>
      </c>
      <c r="BN35" s="7" t="s">
        <v>35</v>
      </c>
      <c r="BO35" s="7" t="s">
        <v>35</v>
      </c>
      <c r="BQ35" s="7" t="s">
        <v>69</v>
      </c>
    </row>
    <row r="36" spans="1:71" x14ac:dyDescent="0.2">
      <c r="A36" s="7" t="s">
        <v>193</v>
      </c>
      <c r="C36" s="7" t="s">
        <v>73</v>
      </c>
      <c r="D36" s="7" t="s">
        <v>332</v>
      </c>
      <c r="E36" s="7" t="s">
        <v>5</v>
      </c>
      <c r="I36" s="7" t="s">
        <v>59</v>
      </c>
      <c r="K36" s="7" t="s">
        <v>46</v>
      </c>
      <c r="L36" s="7" t="s">
        <v>63</v>
      </c>
      <c r="N36" s="7" t="s">
        <v>35</v>
      </c>
      <c r="O36" s="7" t="s">
        <v>35</v>
      </c>
      <c r="P36" s="7" t="s">
        <v>54</v>
      </c>
      <c r="Q36" s="7" t="s">
        <v>35</v>
      </c>
      <c r="R36" s="7" t="s">
        <v>35</v>
      </c>
      <c r="S36" s="7" t="s">
        <v>64</v>
      </c>
      <c r="T36" s="7" t="s">
        <v>57</v>
      </c>
      <c r="U36" s="7" t="s">
        <v>42</v>
      </c>
      <c r="V36" s="7" t="s">
        <v>70</v>
      </c>
      <c r="W36" s="7" t="s">
        <v>40</v>
      </c>
      <c r="X36" s="7" t="s">
        <v>40</v>
      </c>
      <c r="Y36" s="7" t="s">
        <v>40</v>
      </c>
      <c r="Z36" s="7" t="s">
        <v>40</v>
      </c>
      <c r="AA36" s="7" t="s">
        <v>40</v>
      </c>
      <c r="AB36" s="7" t="s">
        <v>40</v>
      </c>
      <c r="AC36" s="7" t="s">
        <v>40</v>
      </c>
      <c r="AG36" s="7" t="s">
        <v>38</v>
      </c>
      <c r="AH36" s="7" t="s">
        <v>35</v>
      </c>
      <c r="AI36" s="7" t="s">
        <v>35</v>
      </c>
      <c r="AL36" s="7" t="s">
        <v>35</v>
      </c>
      <c r="AM36" s="7" t="s">
        <v>54</v>
      </c>
      <c r="AO36" s="7" t="s">
        <v>55</v>
      </c>
      <c r="AP36" s="7" t="s">
        <v>63</v>
      </c>
      <c r="AR36" s="7" t="s">
        <v>37</v>
      </c>
      <c r="AS36" s="7" t="s">
        <v>56</v>
      </c>
      <c r="AT36" s="7" t="s">
        <v>56</v>
      </c>
      <c r="AU36" s="7" t="s">
        <v>55</v>
      </c>
      <c r="AV36" s="7" t="s">
        <v>37</v>
      </c>
      <c r="AX36" s="7" t="s">
        <v>55</v>
      </c>
      <c r="AY36" s="7" t="s">
        <v>55</v>
      </c>
      <c r="AZ36" s="7" t="s">
        <v>37</v>
      </c>
      <c r="BA36" s="7" t="s">
        <v>63</v>
      </c>
      <c r="BB36" s="7" t="s">
        <v>63</v>
      </c>
      <c r="BC36" s="7" t="s">
        <v>56</v>
      </c>
      <c r="BD36" s="7" t="s">
        <v>37</v>
      </c>
      <c r="BE36" s="7" t="s">
        <v>37</v>
      </c>
      <c r="BK36" s="7" t="s">
        <v>56</v>
      </c>
      <c r="BL36" s="7" t="s">
        <v>36</v>
      </c>
      <c r="BM36" s="7" t="s">
        <v>35</v>
      </c>
      <c r="BN36" s="7" t="s">
        <v>35</v>
      </c>
      <c r="BO36" s="7" t="s">
        <v>35</v>
      </c>
      <c r="BQ36" s="7" t="s">
        <v>69</v>
      </c>
    </row>
    <row r="37" spans="1:71" x14ac:dyDescent="0.2">
      <c r="A37" s="7" t="s">
        <v>192</v>
      </c>
      <c r="C37" s="7" t="s">
        <v>73</v>
      </c>
      <c r="D37" s="7" t="s">
        <v>173</v>
      </c>
      <c r="E37" s="7" t="s">
        <v>5</v>
      </c>
      <c r="F37" s="7" t="s">
        <v>73</v>
      </c>
      <c r="G37" s="7" t="s">
        <v>144</v>
      </c>
      <c r="H37" s="7" t="s">
        <v>79</v>
      </c>
      <c r="I37" s="7" t="s">
        <v>59</v>
      </c>
      <c r="K37" s="7" t="s">
        <v>46</v>
      </c>
      <c r="L37" s="7" t="s">
        <v>45</v>
      </c>
      <c r="M37" s="7" t="s">
        <v>39</v>
      </c>
      <c r="T37" s="7" t="s">
        <v>43</v>
      </c>
      <c r="U37" s="7" t="s">
        <v>54</v>
      </c>
      <c r="V37" s="7" t="s">
        <v>39</v>
      </c>
      <c r="Y37" s="7" t="s">
        <v>82</v>
      </c>
      <c r="AA37" s="7" t="s">
        <v>41</v>
      </c>
      <c r="AF37" s="7" t="s">
        <v>111</v>
      </c>
      <c r="AG37" s="7" t="s">
        <v>101</v>
      </c>
      <c r="AH37" s="7" t="s">
        <v>54</v>
      </c>
      <c r="AL37" s="7" t="s">
        <v>35</v>
      </c>
      <c r="AM37" s="7" t="s">
        <v>35</v>
      </c>
      <c r="AN37" s="7" t="s">
        <v>35</v>
      </c>
      <c r="AO37" s="7" t="s">
        <v>55</v>
      </c>
      <c r="AP37" s="7" t="s">
        <v>63</v>
      </c>
      <c r="AQ37" s="7" t="s">
        <v>63</v>
      </c>
      <c r="AR37" s="7" t="s">
        <v>63</v>
      </c>
      <c r="AS37" s="7" t="s">
        <v>63</v>
      </c>
      <c r="AT37" s="7" t="s">
        <v>63</v>
      </c>
      <c r="AU37" s="7" t="s">
        <v>63</v>
      </c>
      <c r="AV37" s="7" t="s">
        <v>55</v>
      </c>
      <c r="AW37" s="7" t="s">
        <v>63</v>
      </c>
      <c r="AX37" s="7" t="s">
        <v>55</v>
      </c>
      <c r="AY37" s="7" t="s">
        <v>55</v>
      </c>
      <c r="AZ37" s="7" t="s">
        <v>37</v>
      </c>
      <c r="BA37" s="7" t="s">
        <v>63</v>
      </c>
      <c r="BB37" s="7" t="s">
        <v>37</v>
      </c>
      <c r="BC37" s="7" t="s">
        <v>63</v>
      </c>
      <c r="BD37" s="7" t="s">
        <v>37</v>
      </c>
      <c r="BE37" s="7" t="s">
        <v>37</v>
      </c>
      <c r="BF37" s="7" t="s">
        <v>63</v>
      </c>
      <c r="BG37" s="7" t="s">
        <v>63</v>
      </c>
      <c r="BH37" s="7" t="s">
        <v>56</v>
      </c>
      <c r="BI37" s="7" t="s">
        <v>55</v>
      </c>
      <c r="BJ37" s="7" t="s">
        <v>55</v>
      </c>
      <c r="BK37" s="7" t="s">
        <v>56</v>
      </c>
      <c r="BL37" s="7" t="s">
        <v>36</v>
      </c>
      <c r="BM37" s="7" t="s">
        <v>35</v>
      </c>
      <c r="BN37" s="7" t="s">
        <v>35</v>
      </c>
      <c r="BO37" s="7" t="s">
        <v>35</v>
      </c>
      <c r="BQ37" s="7" t="s">
        <v>69</v>
      </c>
      <c r="BR37" s="7" t="s">
        <v>190</v>
      </c>
    </row>
    <row r="38" spans="1:71" x14ac:dyDescent="0.2">
      <c r="A38" s="7" t="s">
        <v>191</v>
      </c>
      <c r="C38" s="7" t="s">
        <v>73</v>
      </c>
      <c r="D38" s="7" t="s">
        <v>173</v>
      </c>
      <c r="E38" s="7" t="s">
        <v>5</v>
      </c>
      <c r="F38" s="7" t="s">
        <v>73</v>
      </c>
      <c r="G38" s="7" t="s">
        <v>144</v>
      </c>
      <c r="H38" s="7" t="s">
        <v>79</v>
      </c>
      <c r="I38" s="7" t="s">
        <v>59</v>
      </c>
      <c r="K38" s="7" t="s">
        <v>46</v>
      </c>
      <c r="L38" s="7" t="s">
        <v>45</v>
      </c>
      <c r="M38" s="7" t="s">
        <v>39</v>
      </c>
      <c r="T38" s="7" t="s">
        <v>43</v>
      </c>
      <c r="U38" s="7" t="s">
        <v>54</v>
      </c>
      <c r="V38" s="7" t="s">
        <v>39</v>
      </c>
      <c r="Y38" s="7" t="s">
        <v>82</v>
      </c>
      <c r="AA38" s="7" t="s">
        <v>41</v>
      </c>
      <c r="AF38" s="7" t="s">
        <v>111</v>
      </c>
      <c r="AG38" s="7" t="s">
        <v>101</v>
      </c>
      <c r="AH38" s="7" t="s">
        <v>54</v>
      </c>
      <c r="AL38" s="7" t="s">
        <v>35</v>
      </c>
      <c r="AM38" s="7" t="s">
        <v>35</v>
      </c>
      <c r="AN38" s="7" t="s">
        <v>35</v>
      </c>
      <c r="AO38" s="7" t="s">
        <v>55</v>
      </c>
      <c r="AP38" s="7" t="s">
        <v>63</v>
      </c>
      <c r="AQ38" s="7" t="s">
        <v>63</v>
      </c>
      <c r="AR38" s="7" t="s">
        <v>63</v>
      </c>
      <c r="AS38" s="7" t="s">
        <v>63</v>
      </c>
      <c r="AT38" s="7" t="s">
        <v>63</v>
      </c>
      <c r="AU38" s="7" t="s">
        <v>63</v>
      </c>
      <c r="AV38" s="7" t="s">
        <v>55</v>
      </c>
      <c r="AW38" s="7" t="s">
        <v>63</v>
      </c>
      <c r="AX38" s="7" t="s">
        <v>55</v>
      </c>
      <c r="AY38" s="7" t="s">
        <v>55</v>
      </c>
      <c r="AZ38" s="7" t="s">
        <v>37</v>
      </c>
      <c r="BA38" s="7" t="s">
        <v>63</v>
      </c>
      <c r="BB38" s="7" t="s">
        <v>37</v>
      </c>
      <c r="BC38" s="7" t="s">
        <v>63</v>
      </c>
      <c r="BD38" s="7" t="s">
        <v>37</v>
      </c>
      <c r="BE38" s="7" t="s">
        <v>37</v>
      </c>
      <c r="BF38" s="7" t="s">
        <v>63</v>
      </c>
      <c r="BG38" s="7" t="s">
        <v>63</v>
      </c>
      <c r="BH38" s="7" t="s">
        <v>56</v>
      </c>
      <c r="BI38" s="7" t="s">
        <v>55</v>
      </c>
      <c r="BJ38" s="7" t="s">
        <v>55</v>
      </c>
      <c r="BK38" s="7" t="s">
        <v>56</v>
      </c>
      <c r="BL38" s="7" t="s">
        <v>36</v>
      </c>
      <c r="BM38" s="7" t="s">
        <v>35</v>
      </c>
      <c r="BN38" s="7" t="s">
        <v>35</v>
      </c>
      <c r="BO38" s="7" t="s">
        <v>35</v>
      </c>
      <c r="BQ38" s="7" t="s">
        <v>69</v>
      </c>
      <c r="BR38" s="7" t="s">
        <v>190</v>
      </c>
    </row>
    <row r="39" spans="1:71" x14ac:dyDescent="0.2">
      <c r="A39" s="7" t="s">
        <v>189</v>
      </c>
      <c r="C39" s="7" t="s">
        <v>73</v>
      </c>
      <c r="D39" s="7" t="s">
        <v>173</v>
      </c>
      <c r="E39" s="7" t="s">
        <v>6</v>
      </c>
      <c r="F39" s="7" t="s">
        <v>188</v>
      </c>
      <c r="G39" s="7" t="s">
        <v>187</v>
      </c>
      <c r="H39" s="7" t="s">
        <v>186</v>
      </c>
      <c r="I39" s="7" t="s">
        <v>95</v>
      </c>
      <c r="K39" s="7" t="s">
        <v>46</v>
      </c>
      <c r="L39" s="7" t="s">
        <v>65</v>
      </c>
      <c r="M39" s="7" t="s">
        <v>102</v>
      </c>
      <c r="O39" s="7" t="s">
        <v>54</v>
      </c>
      <c r="S39" s="7" t="s">
        <v>90</v>
      </c>
      <c r="T39" s="7" t="s">
        <v>43</v>
      </c>
      <c r="U39" s="7" t="s">
        <v>54</v>
      </c>
      <c r="V39" s="7" t="s">
        <v>70</v>
      </c>
      <c r="X39" s="7" t="s">
        <v>82</v>
      </c>
      <c r="AA39" s="7" t="s">
        <v>41</v>
      </c>
      <c r="AF39" s="7" t="s">
        <v>39</v>
      </c>
      <c r="AG39" s="7" t="s">
        <v>38</v>
      </c>
      <c r="AH39" s="7" t="s">
        <v>35</v>
      </c>
      <c r="AI39" s="7" t="s">
        <v>35</v>
      </c>
      <c r="AJ39" s="7" t="s">
        <v>35</v>
      </c>
      <c r="AK39" s="7" t="s">
        <v>35</v>
      </c>
      <c r="AL39" s="7" t="s">
        <v>35</v>
      </c>
      <c r="AM39" s="7" t="s">
        <v>35</v>
      </c>
      <c r="AN39" s="7" t="s">
        <v>35</v>
      </c>
      <c r="AO39" s="7" t="s">
        <v>55</v>
      </c>
      <c r="AP39" s="7" t="s">
        <v>55</v>
      </c>
      <c r="AQ39" s="7" t="s">
        <v>37</v>
      </c>
      <c r="AR39" s="7" t="s">
        <v>37</v>
      </c>
      <c r="AS39" s="7" t="s">
        <v>56</v>
      </c>
      <c r="AT39" s="7" t="s">
        <v>55</v>
      </c>
      <c r="AU39" s="7" t="s">
        <v>63</v>
      </c>
      <c r="AV39" s="7" t="s">
        <v>55</v>
      </c>
      <c r="AW39" s="7" t="s">
        <v>63</v>
      </c>
      <c r="AX39" s="7" t="s">
        <v>63</v>
      </c>
      <c r="AY39" s="7" t="s">
        <v>63</v>
      </c>
      <c r="AZ39" s="7" t="s">
        <v>63</v>
      </c>
      <c r="BA39" s="7" t="s">
        <v>63</v>
      </c>
      <c r="BB39" s="7" t="s">
        <v>63</v>
      </c>
      <c r="BC39" s="7" t="s">
        <v>63</v>
      </c>
      <c r="BD39" s="7" t="s">
        <v>63</v>
      </c>
      <c r="BE39" s="7" t="s">
        <v>63</v>
      </c>
      <c r="BF39" s="7" t="s">
        <v>63</v>
      </c>
      <c r="BG39" s="7" t="s">
        <v>63</v>
      </c>
      <c r="BH39" s="7" t="s">
        <v>63</v>
      </c>
      <c r="BI39" s="7" t="s">
        <v>63</v>
      </c>
      <c r="BJ39" s="7" t="s">
        <v>63</v>
      </c>
      <c r="BK39" s="7" t="s">
        <v>63</v>
      </c>
      <c r="BL39" s="7" t="s">
        <v>36</v>
      </c>
      <c r="BM39" s="7" t="s">
        <v>35</v>
      </c>
      <c r="BO39" s="7" t="s">
        <v>35</v>
      </c>
      <c r="BQ39" s="7" t="s">
        <v>34</v>
      </c>
    </row>
    <row r="40" spans="1:71" x14ac:dyDescent="0.2">
      <c r="A40" s="7" t="s">
        <v>185</v>
      </c>
      <c r="C40" s="7" t="s">
        <v>73</v>
      </c>
      <c r="D40" s="7" t="s">
        <v>173</v>
      </c>
      <c r="E40" s="7" t="s">
        <v>6</v>
      </c>
      <c r="F40" s="7" t="s">
        <v>73</v>
      </c>
      <c r="G40" s="7" t="s">
        <v>67</v>
      </c>
      <c r="I40" s="7" t="s">
        <v>95</v>
      </c>
      <c r="K40" s="7" t="s">
        <v>83</v>
      </c>
      <c r="L40" s="7" t="s">
        <v>63</v>
      </c>
      <c r="M40" s="7" t="s">
        <v>39</v>
      </c>
      <c r="N40" s="7" t="s">
        <v>54</v>
      </c>
      <c r="O40" s="7" t="s">
        <v>54</v>
      </c>
      <c r="P40" s="7" t="s">
        <v>54</v>
      </c>
      <c r="Q40" s="7" t="s">
        <v>54</v>
      </c>
      <c r="R40" s="7" t="s">
        <v>54</v>
      </c>
      <c r="S40" s="7" t="s">
        <v>39</v>
      </c>
      <c r="T40" s="7" t="s">
        <v>57</v>
      </c>
      <c r="U40" s="7" t="s">
        <v>42</v>
      </c>
      <c r="V40" s="7" t="s">
        <v>70</v>
      </c>
      <c r="W40" s="7" t="s">
        <v>40</v>
      </c>
      <c r="X40" s="7" t="s">
        <v>40</v>
      </c>
      <c r="Y40" s="7" t="s">
        <v>40</v>
      </c>
      <c r="Z40" s="7" t="s">
        <v>40</v>
      </c>
      <c r="AF40" s="7" t="s">
        <v>111</v>
      </c>
      <c r="AG40" s="7" t="s">
        <v>38</v>
      </c>
      <c r="AL40" s="7" t="s">
        <v>35</v>
      </c>
      <c r="AM40" s="7" t="s">
        <v>35</v>
      </c>
      <c r="AN40" s="7" t="s">
        <v>35</v>
      </c>
      <c r="AO40" s="7" t="s">
        <v>63</v>
      </c>
      <c r="AQ40" s="7" t="s">
        <v>63</v>
      </c>
      <c r="AR40" s="7" t="s">
        <v>63</v>
      </c>
      <c r="AS40" s="7" t="s">
        <v>37</v>
      </c>
      <c r="AU40" s="7" t="s">
        <v>37</v>
      </c>
      <c r="AW40" s="7" t="s">
        <v>37</v>
      </c>
      <c r="AX40" s="7" t="s">
        <v>63</v>
      </c>
      <c r="AY40" s="7" t="s">
        <v>37</v>
      </c>
      <c r="BB40" s="7" t="s">
        <v>63</v>
      </c>
      <c r="BC40" s="7" t="s">
        <v>37</v>
      </c>
      <c r="BF40" s="7" t="s">
        <v>37</v>
      </c>
      <c r="BG40" s="7" t="s">
        <v>37</v>
      </c>
      <c r="BI40" s="7" t="s">
        <v>37</v>
      </c>
      <c r="BK40" s="7" t="s">
        <v>37</v>
      </c>
      <c r="BM40" s="7" t="s">
        <v>35</v>
      </c>
      <c r="BN40" s="7" t="s">
        <v>35</v>
      </c>
      <c r="BO40" s="7" t="s">
        <v>35</v>
      </c>
      <c r="BQ40" s="7" t="s">
        <v>69</v>
      </c>
    </row>
    <row r="41" spans="1:71" x14ac:dyDescent="0.2">
      <c r="A41" s="7" t="s">
        <v>184</v>
      </c>
      <c r="C41" s="7" t="s">
        <v>51</v>
      </c>
      <c r="D41" s="7" t="s">
        <v>332</v>
      </c>
      <c r="E41" s="7" t="s">
        <v>6</v>
      </c>
      <c r="F41" s="7" t="s">
        <v>183</v>
      </c>
      <c r="I41" s="7" t="s">
        <v>59</v>
      </c>
      <c r="K41" s="7" t="s">
        <v>46</v>
      </c>
      <c r="L41" s="7" t="s">
        <v>63</v>
      </c>
      <c r="M41" s="7" t="s">
        <v>39</v>
      </c>
      <c r="N41" s="7" t="s">
        <v>35</v>
      </c>
      <c r="O41" s="7" t="s">
        <v>35</v>
      </c>
      <c r="P41" s="7" t="s">
        <v>35</v>
      </c>
      <c r="Q41" s="7" t="s">
        <v>35</v>
      </c>
      <c r="R41" s="7" t="s">
        <v>35</v>
      </c>
      <c r="S41" s="7" t="s">
        <v>64</v>
      </c>
      <c r="T41" s="7" t="s">
        <v>57</v>
      </c>
      <c r="U41" s="7" t="s">
        <v>42</v>
      </c>
      <c r="V41" s="7" t="s">
        <v>70</v>
      </c>
      <c r="W41" s="7" t="s">
        <v>40</v>
      </c>
      <c r="X41" s="7" t="s">
        <v>40</v>
      </c>
      <c r="Y41" s="7" t="s">
        <v>120</v>
      </c>
      <c r="Z41" s="7" t="s">
        <v>40</v>
      </c>
      <c r="AA41" s="7" t="s">
        <v>41</v>
      </c>
      <c r="AB41" s="7" t="s">
        <v>40</v>
      </c>
      <c r="AC41" s="7" t="s">
        <v>40</v>
      </c>
      <c r="AF41" s="7" t="s">
        <v>111</v>
      </c>
      <c r="AG41" s="7" t="s">
        <v>38</v>
      </c>
      <c r="AH41" s="7" t="s">
        <v>54</v>
      </c>
      <c r="AI41" s="7" t="s">
        <v>35</v>
      </c>
      <c r="AJ41" s="7" t="s">
        <v>35</v>
      </c>
      <c r="AK41" s="7" t="s">
        <v>35</v>
      </c>
      <c r="AL41" s="7" t="s">
        <v>35</v>
      </c>
      <c r="AM41" s="7" t="s">
        <v>54</v>
      </c>
      <c r="AN41" s="7" t="s">
        <v>54</v>
      </c>
      <c r="AO41" s="7" t="s">
        <v>55</v>
      </c>
      <c r="AP41" s="7" t="s">
        <v>37</v>
      </c>
      <c r="AQ41" s="7" t="s">
        <v>37</v>
      </c>
      <c r="AR41" s="7" t="s">
        <v>37</v>
      </c>
      <c r="AS41" s="7" t="s">
        <v>37</v>
      </c>
      <c r="AT41" s="7" t="s">
        <v>37</v>
      </c>
      <c r="AU41" s="7" t="s">
        <v>56</v>
      </c>
      <c r="AV41" s="7" t="s">
        <v>63</v>
      </c>
      <c r="AW41" s="7" t="s">
        <v>37</v>
      </c>
      <c r="AX41" s="7" t="s">
        <v>37</v>
      </c>
      <c r="AY41" s="7" t="s">
        <v>37</v>
      </c>
      <c r="AZ41" s="7" t="s">
        <v>37</v>
      </c>
      <c r="BA41" s="7" t="s">
        <v>37</v>
      </c>
      <c r="BB41" s="7" t="s">
        <v>37</v>
      </c>
      <c r="BC41" s="7" t="s">
        <v>37</v>
      </c>
      <c r="BD41" s="7" t="s">
        <v>37</v>
      </c>
      <c r="BE41" s="7" t="s">
        <v>37</v>
      </c>
      <c r="BF41" s="7" t="s">
        <v>37</v>
      </c>
      <c r="BG41" s="7" t="s">
        <v>37</v>
      </c>
      <c r="BH41" s="7" t="s">
        <v>55</v>
      </c>
      <c r="BI41" s="7" t="s">
        <v>55</v>
      </c>
      <c r="BK41" s="7" t="s">
        <v>56</v>
      </c>
      <c r="BL41" s="7" t="s">
        <v>36</v>
      </c>
      <c r="BM41" s="7" t="s">
        <v>35</v>
      </c>
      <c r="BN41" s="7" t="s">
        <v>35</v>
      </c>
      <c r="BO41" s="7" t="s">
        <v>54</v>
      </c>
      <c r="BQ41" s="7" t="s">
        <v>69</v>
      </c>
    </row>
    <row r="42" spans="1:71" x14ac:dyDescent="0.2">
      <c r="A42" s="7" t="s">
        <v>182</v>
      </c>
      <c r="C42" s="7" t="s">
        <v>73</v>
      </c>
      <c r="D42" s="7" t="s">
        <v>332</v>
      </c>
      <c r="E42" s="7" t="s">
        <v>6</v>
      </c>
      <c r="I42" s="7" t="s">
        <v>109</v>
      </c>
      <c r="K42" s="7" t="s">
        <v>46</v>
      </c>
      <c r="L42" s="7" t="s">
        <v>116</v>
      </c>
      <c r="N42" s="7" t="s">
        <v>35</v>
      </c>
      <c r="O42" s="7" t="s">
        <v>35</v>
      </c>
      <c r="P42" s="7" t="s">
        <v>54</v>
      </c>
      <c r="Q42" s="7" t="s">
        <v>35</v>
      </c>
      <c r="R42" s="7" t="s">
        <v>35</v>
      </c>
      <c r="S42" s="7" t="s">
        <v>64</v>
      </c>
      <c r="T42" s="7" t="s">
        <v>57</v>
      </c>
      <c r="U42" s="7" t="s">
        <v>54</v>
      </c>
      <c r="V42" s="7" t="s">
        <v>70</v>
      </c>
      <c r="W42" s="7" t="s">
        <v>40</v>
      </c>
      <c r="X42" s="7" t="s">
        <v>40</v>
      </c>
      <c r="Y42" s="7" t="s">
        <v>40</v>
      </c>
      <c r="Z42" s="7" t="s">
        <v>40</v>
      </c>
      <c r="AA42" s="7" t="s">
        <v>40</v>
      </c>
      <c r="AB42" s="7" t="s">
        <v>40</v>
      </c>
      <c r="AC42" s="7" t="s">
        <v>40</v>
      </c>
      <c r="AG42" s="7" t="s">
        <v>38</v>
      </c>
      <c r="AH42" s="7" t="s">
        <v>35</v>
      </c>
      <c r="AI42" s="7" t="s">
        <v>35</v>
      </c>
      <c r="AJ42" s="7" t="s">
        <v>54</v>
      </c>
      <c r="AK42" s="7" t="s">
        <v>35</v>
      </c>
      <c r="AL42" s="7" t="s">
        <v>35</v>
      </c>
      <c r="AM42" s="7" t="s">
        <v>54</v>
      </c>
      <c r="AN42" s="7" t="s">
        <v>35</v>
      </c>
      <c r="AO42" s="7" t="s">
        <v>55</v>
      </c>
      <c r="AP42" s="7" t="s">
        <v>37</v>
      </c>
      <c r="AR42" s="7" t="s">
        <v>55</v>
      </c>
      <c r="AS42" s="7" t="s">
        <v>55</v>
      </c>
      <c r="AT42" s="7" t="s">
        <v>63</v>
      </c>
      <c r="AU42" s="7" t="s">
        <v>56</v>
      </c>
      <c r="AV42" s="7" t="s">
        <v>63</v>
      </c>
      <c r="AW42" s="7" t="s">
        <v>37</v>
      </c>
      <c r="AX42" s="7" t="s">
        <v>37</v>
      </c>
      <c r="AY42" s="7" t="s">
        <v>63</v>
      </c>
      <c r="AZ42" s="7" t="s">
        <v>37</v>
      </c>
      <c r="BA42" s="7" t="s">
        <v>37</v>
      </c>
      <c r="BB42" s="7" t="s">
        <v>37</v>
      </c>
      <c r="BC42" s="7" t="s">
        <v>37</v>
      </c>
      <c r="BD42" s="7" t="s">
        <v>37</v>
      </c>
      <c r="BE42" s="7" t="s">
        <v>37</v>
      </c>
      <c r="BF42" s="7" t="s">
        <v>37</v>
      </c>
      <c r="BG42" s="7" t="s">
        <v>37</v>
      </c>
      <c r="BH42" s="7" t="s">
        <v>37</v>
      </c>
      <c r="BI42" s="7" t="s">
        <v>55</v>
      </c>
      <c r="BL42" s="7" t="s">
        <v>36</v>
      </c>
      <c r="BM42" s="7" t="s">
        <v>54</v>
      </c>
      <c r="BN42" s="7" t="s">
        <v>35</v>
      </c>
      <c r="BQ42" s="7" t="s">
        <v>69</v>
      </c>
    </row>
    <row r="43" spans="1:71" x14ac:dyDescent="0.2">
      <c r="A43" s="7" t="s">
        <v>181</v>
      </c>
      <c r="C43" s="7" t="s">
        <v>51</v>
      </c>
      <c r="D43" s="7" t="s">
        <v>332</v>
      </c>
      <c r="E43" s="7" t="s">
        <v>5</v>
      </c>
      <c r="F43" s="7" t="s">
        <v>51</v>
      </c>
      <c r="I43" s="7" t="s">
        <v>66</v>
      </c>
      <c r="K43" s="7" t="s">
        <v>83</v>
      </c>
      <c r="L43" s="7" t="s">
        <v>116</v>
      </c>
      <c r="M43" s="7" t="s">
        <v>39</v>
      </c>
      <c r="N43" s="7" t="s">
        <v>35</v>
      </c>
      <c r="O43" s="7" t="s">
        <v>35</v>
      </c>
      <c r="P43" s="7" t="s">
        <v>35</v>
      </c>
      <c r="Q43" s="7" t="s">
        <v>35</v>
      </c>
      <c r="R43" s="7" t="s">
        <v>35</v>
      </c>
      <c r="T43" s="7" t="s">
        <v>40</v>
      </c>
      <c r="U43" s="7" t="s">
        <v>54</v>
      </c>
      <c r="V43" s="7" t="s">
        <v>70</v>
      </c>
      <c r="W43" s="7" t="s">
        <v>40</v>
      </c>
      <c r="Y43" s="7" t="s">
        <v>120</v>
      </c>
      <c r="Z43" s="7" t="s">
        <v>40</v>
      </c>
      <c r="AA43" s="7" t="s">
        <v>41</v>
      </c>
      <c r="AB43" s="7" t="s">
        <v>40</v>
      </c>
      <c r="AC43" s="7" t="s">
        <v>40</v>
      </c>
      <c r="AF43" s="7" t="s">
        <v>111</v>
      </c>
      <c r="AG43" s="7" t="s">
        <v>38</v>
      </c>
      <c r="AH43" s="7" t="s">
        <v>35</v>
      </c>
      <c r="AI43" s="7" t="s">
        <v>35</v>
      </c>
      <c r="AL43" s="7" t="s">
        <v>35</v>
      </c>
      <c r="AO43" s="7" t="s">
        <v>56</v>
      </c>
      <c r="AP43" s="7" t="s">
        <v>55</v>
      </c>
      <c r="AQ43" s="7" t="s">
        <v>37</v>
      </c>
      <c r="AR43" s="7" t="s">
        <v>55</v>
      </c>
      <c r="AS43" s="7" t="s">
        <v>37</v>
      </c>
      <c r="AT43" s="7" t="s">
        <v>63</v>
      </c>
      <c r="AU43" s="7" t="s">
        <v>56</v>
      </c>
      <c r="AV43" s="7" t="s">
        <v>37</v>
      </c>
      <c r="AX43" s="7" t="s">
        <v>55</v>
      </c>
      <c r="AY43" s="7" t="s">
        <v>37</v>
      </c>
      <c r="AZ43" s="7" t="s">
        <v>37</v>
      </c>
      <c r="BA43" s="7" t="s">
        <v>37</v>
      </c>
      <c r="BB43" s="7" t="s">
        <v>37</v>
      </c>
      <c r="BC43" s="7" t="s">
        <v>37</v>
      </c>
      <c r="BD43" s="7" t="s">
        <v>37</v>
      </c>
      <c r="BE43" s="7" t="s">
        <v>37</v>
      </c>
      <c r="BF43" s="7" t="s">
        <v>37</v>
      </c>
      <c r="BG43" s="7" t="s">
        <v>37</v>
      </c>
      <c r="BK43" s="7" t="s">
        <v>56</v>
      </c>
      <c r="BL43" s="7" t="s">
        <v>62</v>
      </c>
      <c r="BM43" s="7" t="s">
        <v>54</v>
      </c>
      <c r="BN43" s="7" t="s">
        <v>35</v>
      </c>
      <c r="BQ43" s="7" t="s">
        <v>69</v>
      </c>
    </row>
    <row r="44" spans="1:71" x14ac:dyDescent="0.2">
      <c r="A44" s="7" t="s">
        <v>180</v>
      </c>
      <c r="C44" s="7" t="s">
        <v>51</v>
      </c>
      <c r="D44" s="7" t="s">
        <v>332</v>
      </c>
      <c r="E44" s="7" t="s">
        <v>6</v>
      </c>
      <c r="F44" s="7" t="s">
        <v>179</v>
      </c>
      <c r="I44" s="7" t="s">
        <v>48</v>
      </c>
      <c r="J44" s="7" t="s">
        <v>178</v>
      </c>
      <c r="K44" s="7" t="s">
        <v>46</v>
      </c>
      <c r="L44" s="7" t="s">
        <v>142</v>
      </c>
      <c r="M44" s="7" t="s">
        <v>111</v>
      </c>
      <c r="N44" s="7" t="s">
        <v>54</v>
      </c>
      <c r="S44" s="7" t="s">
        <v>90</v>
      </c>
      <c r="T44" s="7" t="s">
        <v>57</v>
      </c>
      <c r="U44" s="7" t="s">
        <v>54</v>
      </c>
      <c r="V44" s="7" t="s">
        <v>70</v>
      </c>
      <c r="W44" s="7" t="s">
        <v>40</v>
      </c>
      <c r="Y44" s="7" t="s">
        <v>40</v>
      </c>
      <c r="Z44" s="7" t="s">
        <v>40</v>
      </c>
      <c r="AA44" s="7" t="s">
        <v>41</v>
      </c>
      <c r="AB44" s="7" t="s">
        <v>94</v>
      </c>
      <c r="AC44" s="7" t="s">
        <v>40</v>
      </c>
      <c r="AG44" s="7" t="s">
        <v>38</v>
      </c>
      <c r="AH44" s="7" t="s">
        <v>35</v>
      </c>
      <c r="AI44" s="7" t="s">
        <v>35</v>
      </c>
      <c r="AJ44" s="7" t="s">
        <v>35</v>
      </c>
      <c r="AL44" s="7" t="s">
        <v>35</v>
      </c>
      <c r="AM44" s="7" t="s">
        <v>54</v>
      </c>
      <c r="AN44" s="7" t="s">
        <v>35</v>
      </c>
      <c r="AO44" s="7" t="s">
        <v>55</v>
      </c>
      <c r="AP44" s="7" t="s">
        <v>55</v>
      </c>
      <c r="AQ44" s="7" t="s">
        <v>55</v>
      </c>
      <c r="AR44" s="7" t="s">
        <v>55</v>
      </c>
      <c r="AS44" s="7" t="s">
        <v>55</v>
      </c>
      <c r="AT44" s="7" t="s">
        <v>55</v>
      </c>
      <c r="AU44" s="7" t="s">
        <v>56</v>
      </c>
      <c r="AV44" s="7" t="s">
        <v>37</v>
      </c>
      <c r="AW44" s="7" t="s">
        <v>37</v>
      </c>
      <c r="AX44" s="7" t="s">
        <v>55</v>
      </c>
      <c r="AY44" s="7" t="s">
        <v>37</v>
      </c>
      <c r="AZ44" s="7" t="s">
        <v>37</v>
      </c>
      <c r="BA44" s="7" t="s">
        <v>37</v>
      </c>
      <c r="BB44" s="7" t="s">
        <v>37</v>
      </c>
      <c r="BC44" s="7" t="s">
        <v>55</v>
      </c>
      <c r="BD44" s="7" t="s">
        <v>55</v>
      </c>
      <c r="BE44" s="7" t="s">
        <v>37</v>
      </c>
      <c r="BF44" s="7" t="s">
        <v>37</v>
      </c>
      <c r="BG44" s="7" t="s">
        <v>37</v>
      </c>
      <c r="BH44" s="7" t="s">
        <v>37</v>
      </c>
      <c r="BK44" s="7" t="s">
        <v>56</v>
      </c>
      <c r="BL44" s="7" t="s">
        <v>36</v>
      </c>
      <c r="BM44" s="7" t="s">
        <v>54</v>
      </c>
      <c r="BN44" s="7" t="s">
        <v>35</v>
      </c>
      <c r="BO44" s="7" t="s">
        <v>54</v>
      </c>
      <c r="BQ44" s="7" t="s">
        <v>69</v>
      </c>
    </row>
    <row r="45" spans="1:71" x14ac:dyDescent="0.2">
      <c r="A45" s="7" t="s">
        <v>177</v>
      </c>
      <c r="C45" s="7" t="s">
        <v>51</v>
      </c>
      <c r="D45" s="7" t="s">
        <v>332</v>
      </c>
      <c r="E45" s="7" t="s">
        <v>6</v>
      </c>
      <c r="F45" s="7" t="s">
        <v>124</v>
      </c>
      <c r="I45" s="7" t="s">
        <v>48</v>
      </c>
      <c r="K45" s="7" t="s">
        <v>46</v>
      </c>
      <c r="L45" s="7" t="s">
        <v>63</v>
      </c>
      <c r="M45" s="7" t="s">
        <v>39</v>
      </c>
      <c r="N45" s="7" t="s">
        <v>54</v>
      </c>
      <c r="O45" s="7" t="s">
        <v>54</v>
      </c>
      <c r="P45" s="7" t="s">
        <v>54</v>
      </c>
      <c r="R45" s="7" t="s">
        <v>54</v>
      </c>
      <c r="S45" s="7" t="s">
        <v>39</v>
      </c>
      <c r="T45" s="7" t="s">
        <v>57</v>
      </c>
      <c r="U45" s="7" t="s">
        <v>42</v>
      </c>
      <c r="V45" s="7" t="s">
        <v>70</v>
      </c>
      <c r="W45" s="7" t="s">
        <v>40</v>
      </c>
      <c r="Y45" s="7" t="s">
        <v>40</v>
      </c>
      <c r="Z45" s="7" t="s">
        <v>40</v>
      </c>
      <c r="AA45" s="7" t="s">
        <v>94</v>
      </c>
      <c r="AB45" s="7" t="s">
        <v>40</v>
      </c>
      <c r="AC45" s="7" t="s">
        <v>40</v>
      </c>
      <c r="AF45" s="7" t="s">
        <v>39</v>
      </c>
      <c r="AG45" s="7" t="s">
        <v>38</v>
      </c>
      <c r="AH45" s="7" t="s">
        <v>35</v>
      </c>
      <c r="AI45" s="7" t="s">
        <v>35</v>
      </c>
      <c r="AJ45" s="7" t="s">
        <v>35</v>
      </c>
      <c r="AL45" s="7" t="s">
        <v>35</v>
      </c>
      <c r="AM45" s="7" t="s">
        <v>35</v>
      </c>
      <c r="AN45" s="7" t="s">
        <v>35</v>
      </c>
      <c r="AO45" s="7" t="s">
        <v>37</v>
      </c>
      <c r="AP45" s="7" t="s">
        <v>37</v>
      </c>
      <c r="AQ45" s="7" t="s">
        <v>37</v>
      </c>
      <c r="AR45" s="7" t="s">
        <v>37</v>
      </c>
      <c r="AS45" s="7" t="s">
        <v>56</v>
      </c>
      <c r="AT45" s="7" t="s">
        <v>56</v>
      </c>
      <c r="AU45" s="7" t="s">
        <v>56</v>
      </c>
      <c r="AV45" s="7" t="s">
        <v>37</v>
      </c>
      <c r="AW45" s="7" t="s">
        <v>37</v>
      </c>
      <c r="AX45" s="7" t="s">
        <v>37</v>
      </c>
      <c r="AZ45" s="7" t="s">
        <v>37</v>
      </c>
      <c r="BA45" s="7" t="s">
        <v>37</v>
      </c>
      <c r="BB45" s="7" t="s">
        <v>37</v>
      </c>
      <c r="BC45" s="7" t="s">
        <v>55</v>
      </c>
      <c r="BD45" s="7" t="s">
        <v>37</v>
      </c>
      <c r="BE45" s="7" t="s">
        <v>37</v>
      </c>
      <c r="BF45" s="7" t="s">
        <v>37</v>
      </c>
      <c r="BG45" s="7" t="s">
        <v>37</v>
      </c>
      <c r="BH45" s="7" t="s">
        <v>56</v>
      </c>
      <c r="BK45" s="7" t="s">
        <v>56</v>
      </c>
      <c r="BL45" s="7" t="s">
        <v>36</v>
      </c>
      <c r="BM45" s="7" t="s">
        <v>54</v>
      </c>
      <c r="BN45" s="7" t="s">
        <v>35</v>
      </c>
      <c r="BO45" s="7" t="s">
        <v>54</v>
      </c>
      <c r="BQ45" s="7" t="s">
        <v>69</v>
      </c>
    </row>
    <row r="46" spans="1:71" x14ac:dyDescent="0.2">
      <c r="A46" s="7" t="s">
        <v>176</v>
      </c>
      <c r="C46" s="7" t="s">
        <v>51</v>
      </c>
      <c r="D46" s="7" t="s">
        <v>173</v>
      </c>
      <c r="E46" s="7" t="s">
        <v>6</v>
      </c>
      <c r="F46" s="7" t="s">
        <v>175</v>
      </c>
      <c r="G46" s="7" t="s">
        <v>333</v>
      </c>
      <c r="H46" s="7" t="s">
        <v>126</v>
      </c>
      <c r="I46" s="7" t="s">
        <v>109</v>
      </c>
      <c r="K46" s="7" t="s">
        <v>46</v>
      </c>
      <c r="L46" s="7" t="s">
        <v>45</v>
      </c>
      <c r="M46" s="7" t="s">
        <v>102</v>
      </c>
      <c r="N46" s="7" t="s">
        <v>54</v>
      </c>
      <c r="O46" s="7" t="s">
        <v>54</v>
      </c>
      <c r="P46" s="7" t="s">
        <v>54</v>
      </c>
      <c r="Q46" s="7" t="s">
        <v>54</v>
      </c>
      <c r="R46" s="7" t="s">
        <v>54</v>
      </c>
      <c r="S46" s="7" t="s">
        <v>90</v>
      </c>
      <c r="T46" s="7" t="s">
        <v>57</v>
      </c>
      <c r="U46" s="7" t="s">
        <v>42</v>
      </c>
      <c r="V46" s="7" t="s">
        <v>70</v>
      </c>
      <c r="W46" s="7" t="s">
        <v>40</v>
      </c>
      <c r="X46" s="7" t="s">
        <v>40</v>
      </c>
      <c r="Y46" s="7" t="s">
        <v>40</v>
      </c>
      <c r="Z46" s="7" t="s">
        <v>40</v>
      </c>
      <c r="AA46" s="7" t="s">
        <v>94</v>
      </c>
      <c r="AB46" s="7" t="s">
        <v>40</v>
      </c>
      <c r="AC46" s="7" t="s">
        <v>40</v>
      </c>
      <c r="AF46" s="7" t="s">
        <v>39</v>
      </c>
      <c r="AG46" s="7" t="s">
        <v>38</v>
      </c>
      <c r="AH46" s="7" t="s">
        <v>35</v>
      </c>
      <c r="AI46" s="7" t="s">
        <v>35</v>
      </c>
      <c r="AJ46" s="7" t="s">
        <v>35</v>
      </c>
      <c r="AK46" s="7" t="s">
        <v>35</v>
      </c>
      <c r="AL46" s="7" t="s">
        <v>35</v>
      </c>
      <c r="AM46" s="7" t="s">
        <v>35</v>
      </c>
      <c r="AN46" s="7" t="s">
        <v>35</v>
      </c>
      <c r="AO46" s="7" t="s">
        <v>63</v>
      </c>
      <c r="AP46" s="7" t="s">
        <v>63</v>
      </c>
      <c r="AQ46" s="7" t="s">
        <v>63</v>
      </c>
      <c r="AR46" s="7" t="s">
        <v>63</v>
      </c>
      <c r="AS46" s="7" t="s">
        <v>63</v>
      </c>
      <c r="AT46" s="7" t="s">
        <v>63</v>
      </c>
      <c r="AU46" s="7" t="s">
        <v>63</v>
      </c>
      <c r="AV46" s="7" t="s">
        <v>63</v>
      </c>
      <c r="AW46" s="7" t="s">
        <v>63</v>
      </c>
      <c r="AX46" s="7" t="s">
        <v>63</v>
      </c>
      <c r="AY46" s="7" t="s">
        <v>63</v>
      </c>
      <c r="AZ46" s="7" t="s">
        <v>63</v>
      </c>
      <c r="BA46" s="7" t="s">
        <v>63</v>
      </c>
      <c r="BB46" s="7" t="s">
        <v>63</v>
      </c>
      <c r="BC46" s="7" t="s">
        <v>63</v>
      </c>
      <c r="BD46" s="7" t="s">
        <v>63</v>
      </c>
      <c r="BE46" s="7" t="s">
        <v>63</v>
      </c>
      <c r="BF46" s="7" t="s">
        <v>63</v>
      </c>
      <c r="BG46" s="7" t="s">
        <v>63</v>
      </c>
      <c r="BH46" s="7" t="s">
        <v>63</v>
      </c>
      <c r="BI46" s="7" t="s">
        <v>63</v>
      </c>
      <c r="BJ46" s="7" t="s">
        <v>63</v>
      </c>
      <c r="BK46" s="7" t="s">
        <v>56</v>
      </c>
      <c r="BL46" s="7" t="s">
        <v>36</v>
      </c>
      <c r="BM46" s="7" t="s">
        <v>54</v>
      </c>
      <c r="BN46" s="7" t="s">
        <v>35</v>
      </c>
      <c r="BO46" s="7" t="s">
        <v>35</v>
      </c>
      <c r="BQ46" s="7" t="s">
        <v>69</v>
      </c>
    </row>
    <row r="47" spans="1:71" x14ac:dyDescent="0.2">
      <c r="A47" s="7" t="s">
        <v>174</v>
      </c>
      <c r="C47" s="7" t="s">
        <v>51</v>
      </c>
      <c r="D47" s="7" t="s">
        <v>173</v>
      </c>
      <c r="E47" s="7" t="s">
        <v>5</v>
      </c>
      <c r="F47" s="7" t="s">
        <v>51</v>
      </c>
      <c r="G47" s="7" t="s">
        <v>80</v>
      </c>
      <c r="H47" s="7" t="s">
        <v>126</v>
      </c>
      <c r="I47" s="7" t="s">
        <v>109</v>
      </c>
      <c r="K47" s="7" t="s">
        <v>46</v>
      </c>
      <c r="L47" s="7" t="s">
        <v>172</v>
      </c>
      <c r="M47" s="7" t="s">
        <v>39</v>
      </c>
      <c r="N47" s="7" t="s">
        <v>54</v>
      </c>
      <c r="O47" s="7" t="s">
        <v>54</v>
      </c>
      <c r="P47" s="7" t="s">
        <v>54</v>
      </c>
      <c r="Q47" s="7" t="s">
        <v>54</v>
      </c>
      <c r="R47" s="7" t="s">
        <v>54</v>
      </c>
      <c r="S47" s="7" t="s">
        <v>39</v>
      </c>
      <c r="T47" s="7" t="s">
        <v>57</v>
      </c>
      <c r="U47" s="7" t="s">
        <v>54</v>
      </c>
      <c r="V47" s="7" t="s">
        <v>70</v>
      </c>
      <c r="W47" s="7" t="s">
        <v>40</v>
      </c>
      <c r="X47" s="7" t="s">
        <v>40</v>
      </c>
      <c r="Y47" s="7" t="s">
        <v>40</v>
      </c>
      <c r="Z47" s="7" t="s">
        <v>40</v>
      </c>
      <c r="AA47" s="7" t="s">
        <v>41</v>
      </c>
      <c r="AB47" s="7" t="s">
        <v>94</v>
      </c>
      <c r="AC47" s="7" t="s">
        <v>40</v>
      </c>
      <c r="AF47" s="7" t="s">
        <v>39</v>
      </c>
      <c r="AG47" s="7" t="s">
        <v>38</v>
      </c>
      <c r="AH47" s="7" t="s">
        <v>54</v>
      </c>
      <c r="AL47" s="7" t="s">
        <v>35</v>
      </c>
      <c r="AM47" s="7" t="s">
        <v>35</v>
      </c>
      <c r="AN47" s="7" t="s">
        <v>35</v>
      </c>
      <c r="AO47" s="7" t="s">
        <v>63</v>
      </c>
      <c r="AP47" s="7" t="s">
        <v>63</v>
      </c>
      <c r="AQ47" s="7" t="s">
        <v>63</v>
      </c>
      <c r="AR47" s="7" t="s">
        <v>63</v>
      </c>
      <c r="AS47" s="7" t="s">
        <v>63</v>
      </c>
      <c r="AT47" s="7" t="s">
        <v>63</v>
      </c>
      <c r="AU47" s="7" t="s">
        <v>63</v>
      </c>
      <c r="AV47" s="7" t="s">
        <v>63</v>
      </c>
      <c r="AW47" s="7" t="s">
        <v>63</v>
      </c>
      <c r="AX47" s="7" t="s">
        <v>63</v>
      </c>
      <c r="AY47" s="7" t="s">
        <v>63</v>
      </c>
      <c r="AZ47" s="7" t="s">
        <v>63</v>
      </c>
      <c r="BA47" s="7" t="s">
        <v>63</v>
      </c>
      <c r="BB47" s="7" t="s">
        <v>63</v>
      </c>
      <c r="BC47" s="7" t="s">
        <v>63</v>
      </c>
      <c r="BD47" s="7" t="s">
        <v>63</v>
      </c>
      <c r="BE47" s="7" t="s">
        <v>63</v>
      </c>
      <c r="BF47" s="7" t="s">
        <v>63</v>
      </c>
      <c r="BG47" s="7" t="s">
        <v>63</v>
      </c>
      <c r="BH47" s="7" t="s">
        <v>63</v>
      </c>
      <c r="BI47" s="7" t="s">
        <v>63</v>
      </c>
      <c r="BJ47" s="7" t="s">
        <v>63</v>
      </c>
      <c r="BK47" s="7" t="s">
        <v>37</v>
      </c>
      <c r="BL47" s="7" t="s">
        <v>36</v>
      </c>
      <c r="BM47" s="7" t="s">
        <v>35</v>
      </c>
      <c r="BN47" s="7" t="s">
        <v>35</v>
      </c>
      <c r="BO47" s="7" t="s">
        <v>35</v>
      </c>
      <c r="BQ47" s="7" t="s">
        <v>34</v>
      </c>
    </row>
    <row r="48" spans="1:71" x14ac:dyDescent="0.2">
      <c r="A48" s="7" t="s">
        <v>171</v>
      </c>
      <c r="C48" s="7" t="s">
        <v>73</v>
      </c>
      <c r="D48" s="7" t="s">
        <v>173</v>
      </c>
      <c r="E48" s="7" t="s">
        <v>5</v>
      </c>
      <c r="F48" s="7" t="s">
        <v>170</v>
      </c>
      <c r="G48" s="7" t="s">
        <v>49</v>
      </c>
      <c r="K48" s="7" t="s">
        <v>46</v>
      </c>
      <c r="M48" s="7" t="s">
        <v>39</v>
      </c>
      <c r="N48" s="7" t="s">
        <v>54</v>
      </c>
      <c r="O48" s="7" t="s">
        <v>54</v>
      </c>
      <c r="P48" s="7" t="s">
        <v>54</v>
      </c>
      <c r="Q48" s="7" t="s">
        <v>54</v>
      </c>
      <c r="R48" s="7" t="s">
        <v>54</v>
      </c>
      <c r="S48" s="7" t="s">
        <v>39</v>
      </c>
      <c r="T48" s="7" t="s">
        <v>57</v>
      </c>
      <c r="U48" s="7" t="s">
        <v>42</v>
      </c>
      <c r="V48" s="7" t="s">
        <v>70</v>
      </c>
      <c r="W48" s="7" t="s">
        <v>40</v>
      </c>
      <c r="X48" s="7" t="s">
        <v>40</v>
      </c>
      <c r="Y48" s="7" t="s">
        <v>40</v>
      </c>
      <c r="Z48" s="7" t="s">
        <v>40</v>
      </c>
      <c r="AA48" s="7" t="s">
        <v>41</v>
      </c>
      <c r="AG48" s="7" t="s">
        <v>38</v>
      </c>
      <c r="AH48" s="7" t="s">
        <v>35</v>
      </c>
      <c r="AI48" s="7" t="s">
        <v>35</v>
      </c>
      <c r="AJ48" s="7" t="s">
        <v>35</v>
      </c>
      <c r="AK48" s="7" t="s">
        <v>35</v>
      </c>
      <c r="AL48" s="7" t="s">
        <v>35</v>
      </c>
      <c r="AM48" s="7" t="s">
        <v>35</v>
      </c>
      <c r="AN48" s="7" t="s">
        <v>35</v>
      </c>
      <c r="AO48" s="7" t="s">
        <v>37</v>
      </c>
      <c r="AP48" s="7" t="s">
        <v>37</v>
      </c>
      <c r="AQ48" s="7" t="s">
        <v>37</v>
      </c>
      <c r="AS48" s="7" t="s">
        <v>55</v>
      </c>
      <c r="AT48" s="7" t="s">
        <v>55</v>
      </c>
      <c r="AU48" s="7" t="s">
        <v>37</v>
      </c>
      <c r="AV48" s="7" t="s">
        <v>37</v>
      </c>
      <c r="AW48" s="7" t="s">
        <v>37</v>
      </c>
      <c r="AX48" s="7" t="s">
        <v>56</v>
      </c>
      <c r="AY48" s="7" t="s">
        <v>37</v>
      </c>
      <c r="AZ48" s="7" t="s">
        <v>37</v>
      </c>
      <c r="BA48" s="7" t="s">
        <v>37</v>
      </c>
      <c r="BB48" s="7" t="s">
        <v>37</v>
      </c>
      <c r="BC48" s="7" t="s">
        <v>37</v>
      </c>
      <c r="BD48" s="7" t="s">
        <v>37</v>
      </c>
      <c r="BE48" s="7" t="s">
        <v>37</v>
      </c>
      <c r="BF48" s="7" t="s">
        <v>37</v>
      </c>
      <c r="BG48" s="7" t="s">
        <v>55</v>
      </c>
      <c r="BH48" s="7" t="s">
        <v>37</v>
      </c>
      <c r="BI48" s="7" t="s">
        <v>37</v>
      </c>
      <c r="BJ48" s="7" t="s">
        <v>55</v>
      </c>
      <c r="BK48" s="7" t="s">
        <v>56</v>
      </c>
      <c r="BL48" s="7" t="s">
        <v>36</v>
      </c>
      <c r="BM48" s="7" t="s">
        <v>35</v>
      </c>
      <c r="BN48" s="7" t="s">
        <v>35</v>
      </c>
      <c r="BO48" s="7" t="s">
        <v>54</v>
      </c>
      <c r="BQ48" s="7" t="s">
        <v>69</v>
      </c>
    </row>
    <row r="49" spans="1:71" x14ac:dyDescent="0.2">
      <c r="A49" s="7" t="s">
        <v>169</v>
      </c>
      <c r="C49" s="7" t="s">
        <v>73</v>
      </c>
      <c r="D49" s="7" t="s">
        <v>173</v>
      </c>
      <c r="E49" s="7" t="s">
        <v>6</v>
      </c>
      <c r="F49" s="7" t="s">
        <v>168</v>
      </c>
      <c r="G49" s="7" t="s">
        <v>167</v>
      </c>
      <c r="H49" s="7" t="s">
        <v>79</v>
      </c>
      <c r="I49" s="7" t="s">
        <v>109</v>
      </c>
      <c r="K49" s="7" t="s">
        <v>83</v>
      </c>
      <c r="L49" s="7" t="s">
        <v>63</v>
      </c>
      <c r="M49" s="7" t="s">
        <v>39</v>
      </c>
      <c r="N49" s="7" t="s">
        <v>54</v>
      </c>
      <c r="O49" s="7" t="s">
        <v>54</v>
      </c>
      <c r="P49" s="7" t="s">
        <v>54</v>
      </c>
      <c r="Q49" s="7" t="s">
        <v>54</v>
      </c>
      <c r="R49" s="7" t="s">
        <v>54</v>
      </c>
      <c r="S49" s="7" t="s">
        <v>39</v>
      </c>
      <c r="T49" s="7" t="s">
        <v>166</v>
      </c>
      <c r="U49" s="7" t="s">
        <v>54</v>
      </c>
      <c r="W49" s="7" t="s">
        <v>40</v>
      </c>
      <c r="X49" s="7" t="s">
        <v>40</v>
      </c>
      <c r="Y49" s="7" t="s">
        <v>40</v>
      </c>
      <c r="Z49" s="7" t="s">
        <v>40</v>
      </c>
      <c r="AA49" s="7" t="s">
        <v>41</v>
      </c>
      <c r="AB49" s="7" t="s">
        <v>40</v>
      </c>
      <c r="AC49" s="7" t="s">
        <v>40</v>
      </c>
      <c r="AF49" s="7" t="s">
        <v>39</v>
      </c>
      <c r="AG49" s="7" t="s">
        <v>38</v>
      </c>
      <c r="AH49" s="7" t="s">
        <v>35</v>
      </c>
      <c r="AI49" s="7" t="s">
        <v>35</v>
      </c>
      <c r="AJ49" s="7" t="s">
        <v>35</v>
      </c>
      <c r="AK49" s="7" t="s">
        <v>35</v>
      </c>
      <c r="AL49" s="7" t="s">
        <v>35</v>
      </c>
      <c r="AM49" s="7" t="s">
        <v>35</v>
      </c>
      <c r="AN49" s="7" t="s">
        <v>35</v>
      </c>
      <c r="AO49" s="7" t="s">
        <v>37</v>
      </c>
      <c r="AP49" s="7" t="s">
        <v>63</v>
      </c>
      <c r="AQ49" s="7" t="s">
        <v>63</v>
      </c>
      <c r="AR49" s="7" t="s">
        <v>37</v>
      </c>
      <c r="AS49" s="7" t="s">
        <v>55</v>
      </c>
      <c r="AT49" s="7" t="s">
        <v>55</v>
      </c>
      <c r="AU49" s="7" t="s">
        <v>63</v>
      </c>
      <c r="AV49" s="7" t="s">
        <v>63</v>
      </c>
      <c r="AW49" s="7" t="s">
        <v>63</v>
      </c>
      <c r="AX49" s="7" t="s">
        <v>63</v>
      </c>
      <c r="AY49" s="7" t="s">
        <v>37</v>
      </c>
      <c r="AZ49" s="7" t="s">
        <v>37</v>
      </c>
      <c r="BA49" s="7" t="s">
        <v>37</v>
      </c>
      <c r="BB49" s="7" t="s">
        <v>37</v>
      </c>
      <c r="BC49" s="7" t="s">
        <v>63</v>
      </c>
      <c r="BD49" s="7" t="s">
        <v>63</v>
      </c>
      <c r="BE49" s="7" t="s">
        <v>63</v>
      </c>
      <c r="BF49" s="7" t="s">
        <v>63</v>
      </c>
      <c r="BG49" s="7" t="s">
        <v>63</v>
      </c>
      <c r="BH49" s="7" t="s">
        <v>63</v>
      </c>
      <c r="BK49" s="7" t="s">
        <v>56</v>
      </c>
      <c r="BL49" s="7" t="s">
        <v>36</v>
      </c>
      <c r="BM49" s="7" t="s">
        <v>35</v>
      </c>
      <c r="BN49" s="7" t="s">
        <v>35</v>
      </c>
      <c r="BO49" s="7" t="s">
        <v>35</v>
      </c>
      <c r="BQ49" s="7" t="s">
        <v>53</v>
      </c>
    </row>
    <row r="50" spans="1:71" x14ac:dyDescent="0.2">
      <c r="A50" s="7" t="s">
        <v>165</v>
      </c>
      <c r="C50" s="7" t="s">
        <v>73</v>
      </c>
      <c r="D50" s="7" t="s">
        <v>173</v>
      </c>
      <c r="E50" s="7" t="s">
        <v>5</v>
      </c>
      <c r="F50" s="7" t="s">
        <v>73</v>
      </c>
      <c r="G50" s="7" t="s">
        <v>80</v>
      </c>
      <c r="I50" s="7" t="s">
        <v>71</v>
      </c>
      <c r="K50" s="7" t="s">
        <v>46</v>
      </c>
      <c r="L50" s="7" t="s">
        <v>58</v>
      </c>
      <c r="M50" s="7" t="s">
        <v>39</v>
      </c>
      <c r="N50" s="7" t="s">
        <v>54</v>
      </c>
      <c r="P50" s="7" t="s">
        <v>54</v>
      </c>
      <c r="Q50" s="7" t="s">
        <v>54</v>
      </c>
      <c r="R50" s="7" t="s">
        <v>54</v>
      </c>
      <c r="S50" s="7" t="s">
        <v>64</v>
      </c>
      <c r="T50" s="7" t="s">
        <v>43</v>
      </c>
      <c r="U50" s="7" t="s">
        <v>35</v>
      </c>
      <c r="W50" s="7" t="s">
        <v>40</v>
      </c>
      <c r="X50" s="7" t="s">
        <v>40</v>
      </c>
      <c r="Y50" s="7" t="s">
        <v>40</v>
      </c>
      <c r="Z50" s="7" t="s">
        <v>40</v>
      </c>
      <c r="AA50" s="7" t="s">
        <v>41</v>
      </c>
      <c r="AF50" s="7" t="s">
        <v>39</v>
      </c>
      <c r="AG50" s="7" t="s">
        <v>38</v>
      </c>
      <c r="AH50" s="7" t="s">
        <v>35</v>
      </c>
      <c r="AI50" s="7" t="s">
        <v>35</v>
      </c>
      <c r="AJ50" s="7" t="s">
        <v>35</v>
      </c>
      <c r="AK50" s="7" t="s">
        <v>35</v>
      </c>
      <c r="AL50" s="7" t="s">
        <v>35</v>
      </c>
      <c r="AM50" s="7" t="s">
        <v>35</v>
      </c>
      <c r="AN50" s="7" t="s">
        <v>35</v>
      </c>
      <c r="AO50" s="7" t="s">
        <v>37</v>
      </c>
      <c r="AP50" s="7" t="s">
        <v>37</v>
      </c>
      <c r="AQ50" s="7" t="s">
        <v>37</v>
      </c>
      <c r="AR50" s="7" t="s">
        <v>37</v>
      </c>
      <c r="AS50" s="7" t="s">
        <v>37</v>
      </c>
      <c r="AT50" s="7" t="s">
        <v>37</v>
      </c>
      <c r="AU50" s="7" t="s">
        <v>37</v>
      </c>
      <c r="AV50" s="7" t="s">
        <v>37</v>
      </c>
      <c r="AW50" s="7" t="s">
        <v>37</v>
      </c>
      <c r="AX50" s="7" t="s">
        <v>37</v>
      </c>
      <c r="AY50" s="7" t="s">
        <v>63</v>
      </c>
      <c r="AZ50" s="7" t="s">
        <v>63</v>
      </c>
      <c r="BA50" s="7" t="s">
        <v>63</v>
      </c>
      <c r="BB50" s="7" t="s">
        <v>63</v>
      </c>
      <c r="BL50" s="7" t="s">
        <v>36</v>
      </c>
      <c r="BQ50" s="7" t="s">
        <v>69</v>
      </c>
    </row>
    <row r="51" spans="1:71" x14ac:dyDescent="0.2">
      <c r="A51" s="7" t="s">
        <v>164</v>
      </c>
      <c r="C51" s="7" t="s">
        <v>73</v>
      </c>
      <c r="D51" s="7" t="s">
        <v>332</v>
      </c>
      <c r="E51" s="7" t="s">
        <v>5</v>
      </c>
      <c r="F51" s="7" t="s">
        <v>163</v>
      </c>
      <c r="G51" s="7" t="s">
        <v>144</v>
      </c>
      <c r="H51" s="7" t="s">
        <v>79</v>
      </c>
      <c r="I51" s="7" t="s">
        <v>95</v>
      </c>
      <c r="K51" s="7" t="s">
        <v>46</v>
      </c>
      <c r="L51" s="7" t="s">
        <v>63</v>
      </c>
      <c r="M51" s="7" t="s">
        <v>111</v>
      </c>
      <c r="N51" s="7" t="s">
        <v>35</v>
      </c>
      <c r="O51" s="7" t="s">
        <v>35</v>
      </c>
      <c r="P51" s="7" t="s">
        <v>35</v>
      </c>
      <c r="Q51" s="7" t="s">
        <v>35</v>
      </c>
      <c r="R51" s="7" t="s">
        <v>35</v>
      </c>
      <c r="S51" s="7" t="s">
        <v>39</v>
      </c>
      <c r="T51" s="7" t="s">
        <v>57</v>
      </c>
      <c r="U51" s="7" t="s">
        <v>54</v>
      </c>
      <c r="V51" s="7" t="s">
        <v>70</v>
      </c>
      <c r="W51" s="7" t="s">
        <v>40</v>
      </c>
      <c r="AE51" s="7" t="s">
        <v>162</v>
      </c>
      <c r="AF51" s="7" t="s">
        <v>39</v>
      </c>
      <c r="AG51" s="7" t="s">
        <v>38</v>
      </c>
      <c r="AH51" s="7" t="s">
        <v>35</v>
      </c>
      <c r="AI51" s="7" t="s">
        <v>35</v>
      </c>
      <c r="AJ51" s="7" t="s">
        <v>35</v>
      </c>
      <c r="AK51" s="7" t="s">
        <v>35</v>
      </c>
      <c r="AL51" s="7" t="s">
        <v>35</v>
      </c>
      <c r="AM51" s="7" t="s">
        <v>35</v>
      </c>
      <c r="AN51" s="7" t="s">
        <v>35</v>
      </c>
      <c r="AO51" s="7" t="s">
        <v>37</v>
      </c>
      <c r="AP51" s="7" t="s">
        <v>63</v>
      </c>
      <c r="AQ51" s="7" t="s">
        <v>63</v>
      </c>
      <c r="AR51" s="7" t="s">
        <v>37</v>
      </c>
      <c r="AS51" s="7" t="s">
        <v>37</v>
      </c>
      <c r="AT51" s="7" t="s">
        <v>37</v>
      </c>
      <c r="AU51" s="7" t="s">
        <v>37</v>
      </c>
      <c r="AV51" s="7" t="s">
        <v>37</v>
      </c>
      <c r="AW51" s="7" t="s">
        <v>63</v>
      </c>
      <c r="AX51" s="7" t="s">
        <v>37</v>
      </c>
      <c r="AY51" s="7" t="s">
        <v>63</v>
      </c>
      <c r="AZ51" s="7" t="s">
        <v>63</v>
      </c>
      <c r="BA51" s="7" t="s">
        <v>63</v>
      </c>
      <c r="BB51" s="7" t="s">
        <v>63</v>
      </c>
      <c r="BC51" s="7" t="s">
        <v>63</v>
      </c>
      <c r="BD51" s="7" t="s">
        <v>63</v>
      </c>
      <c r="BE51" s="7" t="s">
        <v>63</v>
      </c>
      <c r="BF51" s="7" t="s">
        <v>63</v>
      </c>
      <c r="BG51" s="7" t="s">
        <v>63</v>
      </c>
      <c r="BH51" s="7" t="s">
        <v>63</v>
      </c>
      <c r="BI51" s="7" t="s">
        <v>63</v>
      </c>
      <c r="BJ51" s="7" t="s">
        <v>37</v>
      </c>
      <c r="BK51" s="7" t="s">
        <v>55</v>
      </c>
      <c r="BL51" s="7" t="s">
        <v>36</v>
      </c>
      <c r="BM51" s="7" t="s">
        <v>35</v>
      </c>
      <c r="BN51" s="7" t="s">
        <v>35</v>
      </c>
      <c r="BO51" s="7" t="s">
        <v>54</v>
      </c>
      <c r="BQ51" s="7" t="s">
        <v>34</v>
      </c>
      <c r="BS51" s="7" t="s">
        <v>161</v>
      </c>
    </row>
    <row r="52" spans="1:71" x14ac:dyDescent="0.2">
      <c r="A52" s="7" t="s">
        <v>160</v>
      </c>
      <c r="C52" s="7" t="s">
        <v>73</v>
      </c>
      <c r="D52" s="7" t="s">
        <v>332</v>
      </c>
      <c r="E52" s="7" t="s">
        <v>6</v>
      </c>
      <c r="F52" s="7" t="s">
        <v>159</v>
      </c>
      <c r="I52" s="7" t="s">
        <v>59</v>
      </c>
      <c r="K52" s="7" t="s">
        <v>46</v>
      </c>
      <c r="L52" s="7" t="s">
        <v>142</v>
      </c>
      <c r="N52" s="7" t="s">
        <v>35</v>
      </c>
      <c r="O52" s="7" t="s">
        <v>35</v>
      </c>
      <c r="P52" s="7" t="s">
        <v>35</v>
      </c>
      <c r="Q52" s="7" t="s">
        <v>35</v>
      </c>
      <c r="R52" s="7" t="s">
        <v>35</v>
      </c>
      <c r="S52" s="7" t="s">
        <v>44</v>
      </c>
      <c r="T52" s="7" t="s">
        <v>57</v>
      </c>
      <c r="U52" s="7" t="s">
        <v>42</v>
      </c>
      <c r="V52" s="7" t="s">
        <v>40</v>
      </c>
      <c r="W52" s="7" t="s">
        <v>40</v>
      </c>
      <c r="X52" s="7" t="s">
        <v>40</v>
      </c>
      <c r="Y52" s="7" t="s">
        <v>40</v>
      </c>
      <c r="Z52" s="7" t="s">
        <v>40</v>
      </c>
      <c r="AA52" s="7" t="s">
        <v>41</v>
      </c>
      <c r="AB52" s="7" t="s">
        <v>94</v>
      </c>
      <c r="AC52" s="7" t="s">
        <v>40</v>
      </c>
      <c r="AF52" s="7" t="s">
        <v>44</v>
      </c>
      <c r="AG52" s="7" t="s">
        <v>38</v>
      </c>
      <c r="AH52" s="7" t="s">
        <v>54</v>
      </c>
      <c r="AI52" s="7" t="s">
        <v>35</v>
      </c>
      <c r="AM52" s="7" t="s">
        <v>54</v>
      </c>
      <c r="AO52" s="7" t="s">
        <v>37</v>
      </c>
      <c r="AP52" s="7" t="s">
        <v>37</v>
      </c>
      <c r="AQ52" s="7" t="s">
        <v>37</v>
      </c>
      <c r="AR52" s="7" t="s">
        <v>37</v>
      </c>
      <c r="AS52" s="7" t="s">
        <v>56</v>
      </c>
      <c r="AT52" s="7" t="s">
        <v>37</v>
      </c>
      <c r="AU52" s="7" t="s">
        <v>37</v>
      </c>
      <c r="AV52" s="7" t="s">
        <v>37</v>
      </c>
      <c r="AW52" s="7" t="s">
        <v>37</v>
      </c>
      <c r="AY52" s="7" t="s">
        <v>37</v>
      </c>
      <c r="AZ52" s="7" t="s">
        <v>37</v>
      </c>
      <c r="BA52" s="7" t="s">
        <v>37</v>
      </c>
      <c r="BB52" s="7" t="s">
        <v>37</v>
      </c>
      <c r="BD52" s="7" t="s">
        <v>37</v>
      </c>
      <c r="BE52" s="7" t="s">
        <v>37</v>
      </c>
      <c r="BF52" s="7" t="s">
        <v>37</v>
      </c>
      <c r="BG52" s="7" t="s">
        <v>37</v>
      </c>
      <c r="BK52" s="7" t="s">
        <v>56</v>
      </c>
      <c r="BL52" s="7" t="s">
        <v>36</v>
      </c>
      <c r="BM52" s="7" t="s">
        <v>54</v>
      </c>
      <c r="BN52" s="7" t="s">
        <v>35</v>
      </c>
      <c r="BQ52" s="7" t="s">
        <v>69</v>
      </c>
    </row>
    <row r="53" spans="1:71" x14ac:dyDescent="0.2">
      <c r="A53" s="7" t="s">
        <v>158</v>
      </c>
      <c r="C53" s="7" t="s">
        <v>73</v>
      </c>
      <c r="D53" s="7" t="s">
        <v>332</v>
      </c>
      <c r="E53" s="7" t="s">
        <v>6</v>
      </c>
      <c r="F53" s="7" t="s">
        <v>73</v>
      </c>
      <c r="I53" s="7" t="s">
        <v>91</v>
      </c>
      <c r="K53" s="7" t="s">
        <v>46</v>
      </c>
      <c r="L53" s="7" t="s">
        <v>63</v>
      </c>
      <c r="M53" s="7" t="s">
        <v>39</v>
      </c>
      <c r="N53" s="7" t="s">
        <v>35</v>
      </c>
      <c r="O53" s="7" t="s">
        <v>35</v>
      </c>
      <c r="P53" s="7" t="s">
        <v>35</v>
      </c>
      <c r="Q53" s="7" t="s">
        <v>35</v>
      </c>
      <c r="R53" s="7" t="s">
        <v>35</v>
      </c>
      <c r="T53" s="7" t="s">
        <v>57</v>
      </c>
      <c r="U53" s="7" t="s">
        <v>54</v>
      </c>
      <c r="V53" s="7" t="s">
        <v>70</v>
      </c>
      <c r="W53" s="7" t="s">
        <v>40</v>
      </c>
      <c r="X53" s="7" t="s">
        <v>40</v>
      </c>
      <c r="Y53" s="7" t="s">
        <v>40</v>
      </c>
      <c r="Z53" s="7" t="s">
        <v>40</v>
      </c>
      <c r="AA53" s="7" t="s">
        <v>41</v>
      </c>
      <c r="AB53" s="7" t="s">
        <v>94</v>
      </c>
      <c r="AC53" s="7" t="s">
        <v>40</v>
      </c>
      <c r="AF53" s="7" t="s">
        <v>39</v>
      </c>
      <c r="AG53" s="7" t="s">
        <v>38</v>
      </c>
      <c r="AH53" s="7" t="s">
        <v>35</v>
      </c>
      <c r="AL53" s="7" t="s">
        <v>35</v>
      </c>
      <c r="AM53" s="7" t="s">
        <v>35</v>
      </c>
      <c r="AO53" s="7" t="s">
        <v>37</v>
      </c>
      <c r="AP53" s="7" t="s">
        <v>37</v>
      </c>
      <c r="AQ53" s="7" t="s">
        <v>37</v>
      </c>
      <c r="AR53" s="7" t="s">
        <v>37</v>
      </c>
      <c r="AS53" s="7" t="s">
        <v>37</v>
      </c>
      <c r="AT53" s="7" t="s">
        <v>37</v>
      </c>
      <c r="AU53" s="7" t="s">
        <v>37</v>
      </c>
      <c r="AV53" s="7" t="s">
        <v>37</v>
      </c>
      <c r="AW53" s="7" t="s">
        <v>37</v>
      </c>
      <c r="AX53" s="7" t="s">
        <v>37</v>
      </c>
      <c r="AY53" s="7" t="s">
        <v>37</v>
      </c>
      <c r="AZ53" s="7" t="s">
        <v>37</v>
      </c>
      <c r="BB53" s="7" t="s">
        <v>37</v>
      </c>
      <c r="BC53" s="7" t="s">
        <v>37</v>
      </c>
      <c r="BD53" s="7" t="s">
        <v>37</v>
      </c>
      <c r="BE53" s="7" t="s">
        <v>37</v>
      </c>
      <c r="BF53" s="7" t="s">
        <v>37</v>
      </c>
      <c r="BG53" s="7" t="s">
        <v>37</v>
      </c>
      <c r="BH53" s="7" t="s">
        <v>37</v>
      </c>
      <c r="BI53" s="7" t="s">
        <v>37</v>
      </c>
      <c r="BJ53" s="7" t="s">
        <v>37</v>
      </c>
      <c r="BL53" s="7" t="s">
        <v>36</v>
      </c>
      <c r="BM53" s="7" t="s">
        <v>35</v>
      </c>
      <c r="BN53" s="7" t="s">
        <v>35</v>
      </c>
      <c r="BO53" s="7" t="s">
        <v>35</v>
      </c>
      <c r="BQ53" s="7" t="s">
        <v>69</v>
      </c>
    </row>
    <row r="54" spans="1:71" x14ac:dyDescent="0.2">
      <c r="A54" s="7" t="s">
        <v>157</v>
      </c>
      <c r="C54" s="7" t="s">
        <v>51</v>
      </c>
      <c r="D54" s="7" t="s">
        <v>332</v>
      </c>
      <c r="E54" s="7" t="s">
        <v>6</v>
      </c>
      <c r="I54" s="7" t="s">
        <v>48</v>
      </c>
      <c r="J54" s="7" t="s">
        <v>156</v>
      </c>
      <c r="K54" s="7" t="s">
        <v>46</v>
      </c>
      <c r="L54" s="7" t="s">
        <v>63</v>
      </c>
      <c r="M54" s="7" t="s">
        <v>39</v>
      </c>
      <c r="N54" s="7" t="s">
        <v>54</v>
      </c>
      <c r="O54" s="7" t="s">
        <v>54</v>
      </c>
      <c r="P54" s="7" t="s">
        <v>54</v>
      </c>
      <c r="Q54" s="7" t="s">
        <v>54</v>
      </c>
      <c r="R54" s="7" t="s">
        <v>54</v>
      </c>
      <c r="S54" s="7" t="s">
        <v>39</v>
      </c>
      <c r="T54" s="7" t="s">
        <v>57</v>
      </c>
      <c r="U54" s="7" t="s">
        <v>42</v>
      </c>
      <c r="V54" s="7" t="s">
        <v>70</v>
      </c>
      <c r="W54" s="7" t="s">
        <v>40</v>
      </c>
      <c r="Y54" s="7" t="s">
        <v>40</v>
      </c>
      <c r="Z54" s="7" t="s">
        <v>40</v>
      </c>
      <c r="AA54" s="7" t="s">
        <v>40</v>
      </c>
      <c r="AB54" s="7" t="s">
        <v>40</v>
      </c>
      <c r="AC54" s="7" t="s">
        <v>40</v>
      </c>
      <c r="AG54" s="7" t="s">
        <v>38</v>
      </c>
      <c r="AH54" s="7" t="s">
        <v>35</v>
      </c>
      <c r="AI54" s="7" t="s">
        <v>35</v>
      </c>
      <c r="AJ54" s="7" t="s">
        <v>35</v>
      </c>
      <c r="AL54" s="7" t="s">
        <v>35</v>
      </c>
      <c r="AM54" s="7" t="s">
        <v>35</v>
      </c>
      <c r="AO54" s="7" t="s">
        <v>63</v>
      </c>
      <c r="AP54" s="7" t="s">
        <v>37</v>
      </c>
      <c r="AQ54" s="7" t="s">
        <v>37</v>
      </c>
      <c r="AR54" s="7" t="s">
        <v>37</v>
      </c>
      <c r="AS54" s="7" t="s">
        <v>37</v>
      </c>
      <c r="AT54" s="7" t="s">
        <v>37</v>
      </c>
      <c r="AU54" s="7" t="s">
        <v>37</v>
      </c>
      <c r="AV54" s="7" t="s">
        <v>63</v>
      </c>
      <c r="AW54" s="7" t="s">
        <v>63</v>
      </c>
      <c r="AX54" s="7" t="s">
        <v>37</v>
      </c>
      <c r="AY54" s="7" t="s">
        <v>37</v>
      </c>
      <c r="AZ54" s="7" t="s">
        <v>37</v>
      </c>
      <c r="BA54" s="7" t="s">
        <v>63</v>
      </c>
      <c r="BB54" s="7" t="s">
        <v>63</v>
      </c>
      <c r="BC54" s="7" t="s">
        <v>37</v>
      </c>
      <c r="BD54" s="7" t="s">
        <v>63</v>
      </c>
      <c r="BE54" s="7" t="s">
        <v>63</v>
      </c>
      <c r="BF54" s="7" t="s">
        <v>63</v>
      </c>
      <c r="BG54" s="7" t="s">
        <v>63</v>
      </c>
      <c r="BH54" s="7" t="s">
        <v>63</v>
      </c>
      <c r="BI54" s="7" t="s">
        <v>37</v>
      </c>
      <c r="BL54" s="7" t="s">
        <v>36</v>
      </c>
      <c r="BM54" s="7" t="s">
        <v>35</v>
      </c>
      <c r="BN54" s="7" t="s">
        <v>35</v>
      </c>
      <c r="BO54" s="7" t="s">
        <v>35</v>
      </c>
      <c r="BQ54" s="7" t="s">
        <v>34</v>
      </c>
    </row>
    <row r="55" spans="1:71" x14ac:dyDescent="0.2">
      <c r="A55" s="7" t="s">
        <v>155</v>
      </c>
      <c r="C55" s="7" t="s">
        <v>51</v>
      </c>
      <c r="D55" s="7" t="s">
        <v>332</v>
      </c>
      <c r="E55" s="7" t="s">
        <v>6</v>
      </c>
      <c r="F55" s="7" t="s">
        <v>154</v>
      </c>
      <c r="I55" s="7" t="s">
        <v>59</v>
      </c>
      <c r="K55" s="7" t="s">
        <v>46</v>
      </c>
      <c r="L55" s="7" t="s">
        <v>63</v>
      </c>
      <c r="M55" s="7" t="s">
        <v>39</v>
      </c>
      <c r="N55" s="7" t="s">
        <v>35</v>
      </c>
      <c r="O55" s="7" t="s">
        <v>35</v>
      </c>
      <c r="P55" s="7" t="s">
        <v>35</v>
      </c>
      <c r="Q55" s="7" t="s">
        <v>35</v>
      </c>
      <c r="R55" s="7" t="s">
        <v>35</v>
      </c>
      <c r="S55" s="7" t="s">
        <v>64</v>
      </c>
      <c r="T55" s="7" t="s">
        <v>57</v>
      </c>
      <c r="U55" s="7" t="s">
        <v>42</v>
      </c>
      <c r="AA55" s="7" t="s">
        <v>94</v>
      </c>
      <c r="AB55" s="7" t="s">
        <v>94</v>
      </c>
      <c r="AC55" s="7" t="s">
        <v>40</v>
      </c>
      <c r="AF55" s="7" t="s">
        <v>111</v>
      </c>
      <c r="AG55" s="7" t="s">
        <v>38</v>
      </c>
      <c r="AH55" s="7" t="s">
        <v>35</v>
      </c>
      <c r="AI55" s="7" t="s">
        <v>35</v>
      </c>
      <c r="AJ55" s="7" t="s">
        <v>35</v>
      </c>
      <c r="AL55" s="7" t="s">
        <v>35</v>
      </c>
      <c r="AM55" s="7" t="s">
        <v>35</v>
      </c>
      <c r="AO55" s="7" t="s">
        <v>37</v>
      </c>
      <c r="AP55" s="7" t="s">
        <v>37</v>
      </c>
      <c r="AQ55" s="7" t="s">
        <v>37</v>
      </c>
      <c r="AR55" s="7" t="s">
        <v>37</v>
      </c>
      <c r="AS55" s="7" t="s">
        <v>37</v>
      </c>
      <c r="AT55" s="7" t="s">
        <v>37</v>
      </c>
      <c r="AU55" s="7" t="s">
        <v>37</v>
      </c>
      <c r="AV55" s="7" t="s">
        <v>37</v>
      </c>
      <c r="AW55" s="7" t="s">
        <v>37</v>
      </c>
      <c r="AY55" s="7" t="s">
        <v>37</v>
      </c>
      <c r="AZ55" s="7" t="s">
        <v>37</v>
      </c>
      <c r="BA55" s="7" t="s">
        <v>37</v>
      </c>
      <c r="BB55" s="7" t="s">
        <v>37</v>
      </c>
      <c r="BC55" s="7" t="s">
        <v>37</v>
      </c>
      <c r="BD55" s="7" t="s">
        <v>37</v>
      </c>
      <c r="BE55" s="7" t="s">
        <v>37</v>
      </c>
      <c r="BF55" s="7" t="s">
        <v>37</v>
      </c>
      <c r="BG55" s="7" t="s">
        <v>37</v>
      </c>
      <c r="BH55" s="7" t="s">
        <v>37</v>
      </c>
      <c r="BI55" s="7" t="s">
        <v>37</v>
      </c>
      <c r="BK55" s="7" t="s">
        <v>56</v>
      </c>
      <c r="BL55" s="7" t="s">
        <v>36</v>
      </c>
      <c r="BM55" s="7" t="s">
        <v>35</v>
      </c>
      <c r="BN55" s="7" t="s">
        <v>35</v>
      </c>
      <c r="BO55" s="7" t="s">
        <v>35</v>
      </c>
      <c r="BQ55" s="7" t="s">
        <v>69</v>
      </c>
    </row>
    <row r="56" spans="1:71" x14ac:dyDescent="0.2">
      <c r="A56" s="7" t="s">
        <v>153</v>
      </c>
      <c r="C56" s="7" t="s">
        <v>51</v>
      </c>
      <c r="D56" s="7" t="s">
        <v>332</v>
      </c>
      <c r="E56" s="7" t="s">
        <v>6</v>
      </c>
      <c r="F56" s="7" t="s">
        <v>51</v>
      </c>
      <c r="I56" s="7" t="s">
        <v>59</v>
      </c>
      <c r="K56" s="7" t="s">
        <v>83</v>
      </c>
      <c r="L56" s="7" t="s">
        <v>63</v>
      </c>
      <c r="M56" s="7" t="s">
        <v>39</v>
      </c>
      <c r="N56" s="7" t="s">
        <v>35</v>
      </c>
      <c r="O56" s="7" t="s">
        <v>54</v>
      </c>
      <c r="P56" s="7" t="s">
        <v>35</v>
      </c>
      <c r="Q56" s="7" t="s">
        <v>35</v>
      </c>
      <c r="R56" s="7" t="s">
        <v>35</v>
      </c>
      <c r="S56" s="7" t="s">
        <v>39</v>
      </c>
      <c r="T56" s="7" t="s">
        <v>57</v>
      </c>
      <c r="U56" s="7" t="s">
        <v>42</v>
      </c>
      <c r="V56" s="7" t="s">
        <v>70</v>
      </c>
      <c r="W56" s="7" t="s">
        <v>40</v>
      </c>
      <c r="Y56" s="7" t="s">
        <v>120</v>
      </c>
      <c r="Z56" s="7" t="s">
        <v>40</v>
      </c>
      <c r="AA56" s="7" t="s">
        <v>40</v>
      </c>
      <c r="AB56" s="7" t="s">
        <v>40</v>
      </c>
      <c r="AC56" s="7" t="s">
        <v>40</v>
      </c>
      <c r="AG56" s="7" t="s">
        <v>38</v>
      </c>
      <c r="AH56" s="7" t="s">
        <v>35</v>
      </c>
      <c r="AI56" s="7" t="s">
        <v>35</v>
      </c>
      <c r="AJ56" s="7" t="s">
        <v>35</v>
      </c>
      <c r="AL56" s="7" t="s">
        <v>35</v>
      </c>
      <c r="AM56" s="7" t="s">
        <v>35</v>
      </c>
      <c r="AO56" s="7" t="s">
        <v>55</v>
      </c>
      <c r="AP56" s="7" t="s">
        <v>37</v>
      </c>
      <c r="AQ56" s="7" t="s">
        <v>37</v>
      </c>
      <c r="AR56" s="7" t="s">
        <v>37</v>
      </c>
      <c r="AS56" s="7" t="s">
        <v>55</v>
      </c>
      <c r="AT56" s="7" t="s">
        <v>37</v>
      </c>
      <c r="AU56" s="7" t="s">
        <v>55</v>
      </c>
      <c r="AV56" s="7" t="s">
        <v>37</v>
      </c>
      <c r="AW56" s="7" t="s">
        <v>37</v>
      </c>
      <c r="AY56" s="7" t="s">
        <v>37</v>
      </c>
      <c r="AZ56" s="7" t="s">
        <v>37</v>
      </c>
      <c r="BA56" s="7" t="s">
        <v>37</v>
      </c>
      <c r="BB56" s="7" t="s">
        <v>37</v>
      </c>
      <c r="BC56" s="7" t="s">
        <v>37</v>
      </c>
      <c r="BD56" s="7" t="s">
        <v>37</v>
      </c>
      <c r="BE56" s="7" t="s">
        <v>37</v>
      </c>
      <c r="BF56" s="7" t="s">
        <v>63</v>
      </c>
      <c r="BG56" s="7" t="s">
        <v>37</v>
      </c>
      <c r="BH56" s="7" t="s">
        <v>37</v>
      </c>
      <c r="BI56" s="7" t="s">
        <v>37</v>
      </c>
      <c r="BK56" s="7" t="s">
        <v>56</v>
      </c>
      <c r="BL56" s="7" t="s">
        <v>36</v>
      </c>
      <c r="BM56" s="7" t="s">
        <v>35</v>
      </c>
      <c r="BN56" s="7" t="s">
        <v>35</v>
      </c>
      <c r="BO56" s="7" t="s">
        <v>54</v>
      </c>
      <c r="BQ56" s="7" t="s">
        <v>69</v>
      </c>
    </row>
    <row r="57" spans="1:71" x14ac:dyDescent="0.2">
      <c r="A57" s="7" t="s">
        <v>152</v>
      </c>
      <c r="C57" s="7" t="s">
        <v>51</v>
      </c>
      <c r="D57" s="7" t="s">
        <v>332</v>
      </c>
      <c r="E57" s="7" t="s">
        <v>5</v>
      </c>
      <c r="F57" s="7" t="s">
        <v>151</v>
      </c>
      <c r="I57" s="7" t="s">
        <v>71</v>
      </c>
      <c r="K57" s="7" t="s">
        <v>46</v>
      </c>
      <c r="L57" s="7" t="s">
        <v>45</v>
      </c>
      <c r="N57" s="7" t="s">
        <v>35</v>
      </c>
      <c r="O57" s="7" t="s">
        <v>35</v>
      </c>
      <c r="P57" s="7" t="s">
        <v>35</v>
      </c>
      <c r="Q57" s="7" t="s">
        <v>54</v>
      </c>
      <c r="R57" s="7" t="s">
        <v>35</v>
      </c>
      <c r="S57" s="7" t="s">
        <v>64</v>
      </c>
      <c r="T57" s="7" t="s">
        <v>57</v>
      </c>
      <c r="U57" s="7" t="s">
        <v>42</v>
      </c>
      <c r="V57" s="7" t="s">
        <v>70</v>
      </c>
      <c r="W57" s="7" t="s">
        <v>40</v>
      </c>
      <c r="Y57" s="7" t="s">
        <v>40</v>
      </c>
      <c r="Z57" s="7" t="s">
        <v>40</v>
      </c>
      <c r="AA57" s="7" t="s">
        <v>40</v>
      </c>
      <c r="AB57" s="7" t="s">
        <v>40</v>
      </c>
      <c r="AC57" s="7" t="s">
        <v>40</v>
      </c>
      <c r="AG57" s="7" t="s">
        <v>38</v>
      </c>
      <c r="AH57" s="7" t="s">
        <v>35</v>
      </c>
      <c r="AI57" s="7" t="s">
        <v>35</v>
      </c>
      <c r="AJ57" s="7" t="s">
        <v>35</v>
      </c>
      <c r="AL57" s="7" t="s">
        <v>35</v>
      </c>
      <c r="AM57" s="7" t="s">
        <v>54</v>
      </c>
      <c r="AO57" s="7" t="s">
        <v>37</v>
      </c>
      <c r="AP57" s="7" t="s">
        <v>37</v>
      </c>
      <c r="AQ57" s="7" t="s">
        <v>37</v>
      </c>
      <c r="AR57" s="7" t="s">
        <v>37</v>
      </c>
      <c r="AS57" s="7" t="s">
        <v>55</v>
      </c>
      <c r="AT57" s="7" t="s">
        <v>37</v>
      </c>
      <c r="AU57" s="7" t="s">
        <v>37</v>
      </c>
      <c r="AV57" s="7" t="s">
        <v>37</v>
      </c>
      <c r="AW57" s="7" t="s">
        <v>37</v>
      </c>
      <c r="AX57" s="7" t="s">
        <v>56</v>
      </c>
      <c r="AY57" s="7" t="s">
        <v>37</v>
      </c>
      <c r="AZ57" s="7" t="s">
        <v>63</v>
      </c>
      <c r="BA57" s="7" t="s">
        <v>63</v>
      </c>
      <c r="BB57" s="7" t="s">
        <v>37</v>
      </c>
      <c r="BC57" s="7" t="s">
        <v>55</v>
      </c>
      <c r="BD57" s="7" t="s">
        <v>37</v>
      </c>
      <c r="BE57" s="7" t="s">
        <v>37</v>
      </c>
      <c r="BF57" s="7" t="s">
        <v>37</v>
      </c>
      <c r="BG57" s="7" t="s">
        <v>37</v>
      </c>
      <c r="BH57" s="7" t="s">
        <v>37</v>
      </c>
      <c r="BK57" s="7" t="s">
        <v>56</v>
      </c>
      <c r="BL57" s="7" t="s">
        <v>36</v>
      </c>
      <c r="BM57" s="7" t="s">
        <v>35</v>
      </c>
      <c r="BN57" s="7" t="s">
        <v>35</v>
      </c>
      <c r="BO57" s="7" t="s">
        <v>54</v>
      </c>
      <c r="BQ57" s="7" t="s">
        <v>53</v>
      </c>
    </row>
    <row r="58" spans="1:71" x14ac:dyDescent="0.2">
      <c r="A58" s="7" t="s">
        <v>150</v>
      </c>
      <c r="C58" s="7" t="s">
        <v>73</v>
      </c>
      <c r="D58" s="7" t="s">
        <v>173</v>
      </c>
      <c r="E58" s="7" t="s">
        <v>6</v>
      </c>
      <c r="F58" s="7" t="s">
        <v>72</v>
      </c>
      <c r="I58" s="7" t="s">
        <v>66</v>
      </c>
      <c r="K58" s="7" t="s">
        <v>83</v>
      </c>
      <c r="L58" s="7" t="s">
        <v>45</v>
      </c>
      <c r="M58" s="7" t="s">
        <v>39</v>
      </c>
      <c r="N58" s="7" t="s">
        <v>54</v>
      </c>
      <c r="O58" s="7" t="s">
        <v>54</v>
      </c>
      <c r="P58" s="7" t="s">
        <v>54</v>
      </c>
      <c r="Q58" s="7" t="s">
        <v>54</v>
      </c>
      <c r="R58" s="7" t="s">
        <v>54</v>
      </c>
      <c r="S58" s="7" t="s">
        <v>39</v>
      </c>
      <c r="T58" s="7" t="s">
        <v>57</v>
      </c>
      <c r="U58" s="7" t="s">
        <v>35</v>
      </c>
      <c r="V58" s="7" t="s">
        <v>70</v>
      </c>
      <c r="W58" s="7" t="s">
        <v>40</v>
      </c>
      <c r="X58" s="7" t="s">
        <v>40</v>
      </c>
      <c r="Y58" s="7" t="s">
        <v>40</v>
      </c>
      <c r="Z58" s="7" t="s">
        <v>40</v>
      </c>
      <c r="AA58" s="7" t="s">
        <v>41</v>
      </c>
      <c r="AF58" s="7" t="s">
        <v>39</v>
      </c>
      <c r="AG58" s="7" t="s">
        <v>38</v>
      </c>
      <c r="AH58" s="7" t="s">
        <v>35</v>
      </c>
      <c r="AI58" s="7" t="s">
        <v>35</v>
      </c>
      <c r="AJ58" s="7" t="s">
        <v>35</v>
      </c>
      <c r="AK58" s="7" t="s">
        <v>35</v>
      </c>
      <c r="AL58" s="7" t="s">
        <v>35</v>
      </c>
      <c r="AO58" s="7" t="s">
        <v>37</v>
      </c>
      <c r="AP58" s="7" t="s">
        <v>37</v>
      </c>
      <c r="AQ58" s="7" t="s">
        <v>37</v>
      </c>
      <c r="AR58" s="7" t="s">
        <v>37</v>
      </c>
      <c r="AS58" s="7" t="s">
        <v>37</v>
      </c>
      <c r="AT58" s="7" t="s">
        <v>37</v>
      </c>
      <c r="AU58" s="7" t="s">
        <v>37</v>
      </c>
      <c r="AV58" s="7" t="s">
        <v>37</v>
      </c>
      <c r="AW58" s="7" t="s">
        <v>37</v>
      </c>
      <c r="AX58" s="7" t="s">
        <v>37</v>
      </c>
      <c r="AY58" s="7" t="s">
        <v>37</v>
      </c>
      <c r="AZ58" s="7" t="s">
        <v>37</v>
      </c>
      <c r="BA58" s="7" t="s">
        <v>37</v>
      </c>
      <c r="BB58" s="7" t="s">
        <v>37</v>
      </c>
      <c r="BC58" s="7" t="s">
        <v>37</v>
      </c>
      <c r="BD58" s="7" t="s">
        <v>37</v>
      </c>
      <c r="BE58" s="7" t="s">
        <v>37</v>
      </c>
      <c r="BF58" s="7" t="s">
        <v>37</v>
      </c>
      <c r="BH58" s="7" t="s">
        <v>37</v>
      </c>
      <c r="BI58" s="7" t="s">
        <v>37</v>
      </c>
      <c r="BK58" s="7" t="s">
        <v>55</v>
      </c>
      <c r="BL58" s="7" t="s">
        <v>36</v>
      </c>
      <c r="BM58" s="7" t="s">
        <v>35</v>
      </c>
      <c r="BN58" s="7" t="s">
        <v>35</v>
      </c>
      <c r="BO58" s="7" t="s">
        <v>35</v>
      </c>
      <c r="BQ58" s="7" t="s">
        <v>69</v>
      </c>
    </row>
    <row r="59" spans="1:71" x14ac:dyDescent="0.2">
      <c r="A59" s="7" t="s">
        <v>149</v>
      </c>
      <c r="C59" s="7" t="s">
        <v>73</v>
      </c>
      <c r="D59" s="7" t="s">
        <v>173</v>
      </c>
      <c r="E59" s="7" t="s">
        <v>5</v>
      </c>
      <c r="F59" s="7" t="s">
        <v>73</v>
      </c>
      <c r="G59" s="7" t="s">
        <v>80</v>
      </c>
      <c r="I59" s="7" t="s">
        <v>109</v>
      </c>
      <c r="K59" s="7" t="s">
        <v>83</v>
      </c>
      <c r="L59" s="7" t="s">
        <v>63</v>
      </c>
      <c r="M59" s="7" t="s">
        <v>39</v>
      </c>
      <c r="N59" s="7" t="s">
        <v>54</v>
      </c>
      <c r="S59" s="7" t="s">
        <v>39</v>
      </c>
      <c r="T59" s="7" t="s">
        <v>43</v>
      </c>
      <c r="U59" s="7" t="s">
        <v>42</v>
      </c>
      <c r="W59" s="7" t="s">
        <v>40</v>
      </c>
      <c r="AA59" s="7" t="s">
        <v>41</v>
      </c>
      <c r="AG59" s="7" t="s">
        <v>38</v>
      </c>
      <c r="AH59" s="7" t="s">
        <v>35</v>
      </c>
      <c r="AI59" s="7" t="s">
        <v>35</v>
      </c>
      <c r="AJ59" s="7" t="s">
        <v>35</v>
      </c>
      <c r="AK59" s="7" t="s">
        <v>35</v>
      </c>
      <c r="AL59" s="7" t="s">
        <v>35</v>
      </c>
      <c r="AO59" s="7" t="s">
        <v>37</v>
      </c>
      <c r="AQ59" s="7" t="s">
        <v>63</v>
      </c>
      <c r="AR59" s="7" t="s">
        <v>37</v>
      </c>
      <c r="AT59" s="7" t="s">
        <v>37</v>
      </c>
      <c r="AV59" s="7" t="s">
        <v>37</v>
      </c>
      <c r="AW59" s="7" t="s">
        <v>63</v>
      </c>
      <c r="AY59" s="7" t="s">
        <v>37</v>
      </c>
      <c r="BA59" s="7" t="s">
        <v>37</v>
      </c>
    </row>
    <row r="60" spans="1:71" x14ac:dyDescent="0.2">
      <c r="A60" s="7" t="s">
        <v>148</v>
      </c>
      <c r="C60" s="7" t="s">
        <v>73</v>
      </c>
      <c r="D60" s="7" t="s">
        <v>173</v>
      </c>
      <c r="E60" s="7" t="s">
        <v>5</v>
      </c>
      <c r="F60" s="7" t="s">
        <v>147</v>
      </c>
      <c r="I60" s="7" t="s">
        <v>59</v>
      </c>
      <c r="K60" s="7" t="s">
        <v>83</v>
      </c>
      <c r="L60" s="7" t="s">
        <v>37</v>
      </c>
      <c r="M60" s="7" t="s">
        <v>111</v>
      </c>
      <c r="N60" s="7" t="s">
        <v>54</v>
      </c>
      <c r="O60" s="7" t="s">
        <v>54</v>
      </c>
      <c r="P60" s="7" t="s">
        <v>54</v>
      </c>
      <c r="S60" s="7" t="s">
        <v>39</v>
      </c>
      <c r="T60" s="7" t="s">
        <v>43</v>
      </c>
      <c r="U60" s="7" t="s">
        <v>54</v>
      </c>
      <c r="V60" s="7" t="s">
        <v>39</v>
      </c>
      <c r="W60" s="7" t="s">
        <v>40</v>
      </c>
      <c r="AA60" s="7" t="s">
        <v>41</v>
      </c>
      <c r="AG60" s="7" t="s">
        <v>38</v>
      </c>
      <c r="AO60" s="7" t="s">
        <v>37</v>
      </c>
      <c r="AQ60" s="7" t="s">
        <v>37</v>
      </c>
      <c r="AS60" s="7" t="s">
        <v>56</v>
      </c>
      <c r="AT60" s="7" t="s">
        <v>56</v>
      </c>
      <c r="AV60" s="7" t="s">
        <v>55</v>
      </c>
      <c r="AW60" s="7" t="s">
        <v>37</v>
      </c>
      <c r="AY60" s="7" t="s">
        <v>37</v>
      </c>
      <c r="BA60" s="7" t="s">
        <v>37</v>
      </c>
    </row>
    <row r="61" spans="1:71" x14ac:dyDescent="0.2">
      <c r="A61" s="7" t="s">
        <v>146</v>
      </c>
      <c r="C61" s="7" t="s">
        <v>73</v>
      </c>
      <c r="D61" s="7" t="s">
        <v>173</v>
      </c>
      <c r="E61" s="7" t="s">
        <v>5</v>
      </c>
      <c r="F61" s="7" t="s">
        <v>145</v>
      </c>
      <c r="G61" s="7" t="s">
        <v>144</v>
      </c>
      <c r="H61" s="7" t="s">
        <v>79</v>
      </c>
      <c r="I61" s="7" t="s">
        <v>48</v>
      </c>
      <c r="J61" s="7" t="s">
        <v>143</v>
      </c>
      <c r="K61" s="7" t="s">
        <v>46</v>
      </c>
      <c r="L61" s="7" t="s">
        <v>142</v>
      </c>
      <c r="M61" s="7" t="s">
        <v>102</v>
      </c>
      <c r="N61" s="7" t="s">
        <v>54</v>
      </c>
      <c r="O61" s="7" t="s">
        <v>54</v>
      </c>
      <c r="P61" s="7" t="s">
        <v>54</v>
      </c>
      <c r="Q61" s="7" t="s">
        <v>54</v>
      </c>
      <c r="R61" s="7" t="s">
        <v>54</v>
      </c>
      <c r="S61" s="7" t="s">
        <v>90</v>
      </c>
      <c r="T61" s="7" t="s">
        <v>57</v>
      </c>
      <c r="U61" s="7" t="s">
        <v>42</v>
      </c>
      <c r="V61" s="7" t="s">
        <v>70</v>
      </c>
      <c r="W61" s="7" t="s">
        <v>40</v>
      </c>
      <c r="X61" s="7" t="s">
        <v>40</v>
      </c>
      <c r="Y61" s="7" t="s">
        <v>40</v>
      </c>
      <c r="Z61" s="7" t="s">
        <v>40</v>
      </c>
      <c r="AA61" s="7" t="s">
        <v>41</v>
      </c>
      <c r="AF61" s="7" t="s">
        <v>102</v>
      </c>
      <c r="AG61" s="7" t="s">
        <v>38</v>
      </c>
      <c r="AH61" s="7" t="s">
        <v>35</v>
      </c>
      <c r="AI61" s="7" t="s">
        <v>35</v>
      </c>
      <c r="AJ61" s="7" t="s">
        <v>35</v>
      </c>
      <c r="AK61" s="7" t="s">
        <v>35</v>
      </c>
      <c r="AL61" s="7" t="s">
        <v>35</v>
      </c>
      <c r="AM61" s="7" t="s">
        <v>35</v>
      </c>
      <c r="AN61" s="7" t="s">
        <v>35</v>
      </c>
      <c r="AO61" s="7" t="s">
        <v>63</v>
      </c>
      <c r="AP61" s="7" t="s">
        <v>63</v>
      </c>
      <c r="AQ61" s="7" t="s">
        <v>63</v>
      </c>
      <c r="AR61" s="7" t="s">
        <v>63</v>
      </c>
      <c r="AS61" s="7" t="s">
        <v>55</v>
      </c>
      <c r="AT61" s="7" t="s">
        <v>63</v>
      </c>
      <c r="AU61" s="7" t="s">
        <v>63</v>
      </c>
      <c r="AV61" s="7" t="s">
        <v>63</v>
      </c>
      <c r="AW61" s="7" t="s">
        <v>63</v>
      </c>
      <c r="AX61" s="7" t="s">
        <v>55</v>
      </c>
      <c r="AY61" s="7" t="s">
        <v>63</v>
      </c>
      <c r="AZ61" s="7" t="s">
        <v>63</v>
      </c>
      <c r="BA61" s="7" t="s">
        <v>63</v>
      </c>
      <c r="BB61" s="7" t="s">
        <v>63</v>
      </c>
      <c r="BC61" s="7" t="s">
        <v>63</v>
      </c>
      <c r="BD61" s="7" t="s">
        <v>63</v>
      </c>
      <c r="BE61" s="7" t="s">
        <v>63</v>
      </c>
      <c r="BF61" s="7" t="s">
        <v>63</v>
      </c>
      <c r="BG61" s="7" t="s">
        <v>63</v>
      </c>
      <c r="BH61" s="7" t="s">
        <v>63</v>
      </c>
      <c r="BI61" s="7" t="s">
        <v>63</v>
      </c>
      <c r="BJ61" s="7" t="s">
        <v>63</v>
      </c>
      <c r="BK61" s="7" t="s">
        <v>56</v>
      </c>
      <c r="BL61" s="7" t="s">
        <v>36</v>
      </c>
      <c r="BM61" s="7" t="s">
        <v>35</v>
      </c>
      <c r="BN61" s="7" t="s">
        <v>35</v>
      </c>
      <c r="BO61" s="7" t="s">
        <v>35</v>
      </c>
      <c r="BQ61" s="7" t="s">
        <v>34</v>
      </c>
      <c r="BR61" s="7" t="s">
        <v>141</v>
      </c>
    </row>
    <row r="62" spans="1:71" x14ac:dyDescent="0.2">
      <c r="A62" s="7" t="s">
        <v>140</v>
      </c>
      <c r="C62" s="7" t="s">
        <v>73</v>
      </c>
      <c r="D62" s="7" t="s">
        <v>173</v>
      </c>
      <c r="E62" s="7" t="s">
        <v>6</v>
      </c>
      <c r="F62" s="7" t="s">
        <v>139</v>
      </c>
      <c r="G62" s="7" t="s">
        <v>67</v>
      </c>
      <c r="H62" s="7" t="s">
        <v>136</v>
      </c>
      <c r="I62" s="7" t="s">
        <v>95</v>
      </c>
      <c r="K62" s="7" t="s">
        <v>83</v>
      </c>
      <c r="L62" s="7" t="s">
        <v>138</v>
      </c>
      <c r="M62" s="7" t="s">
        <v>39</v>
      </c>
      <c r="N62" s="7" t="s">
        <v>54</v>
      </c>
      <c r="O62" s="7" t="s">
        <v>35</v>
      </c>
      <c r="P62" s="7" t="s">
        <v>54</v>
      </c>
      <c r="Q62" s="7" t="s">
        <v>54</v>
      </c>
      <c r="R62" s="7" t="s">
        <v>54</v>
      </c>
      <c r="S62" s="7" t="s">
        <v>39</v>
      </c>
      <c r="T62" s="7" t="s">
        <v>43</v>
      </c>
      <c r="U62" s="7" t="s">
        <v>54</v>
      </c>
      <c r="V62" s="7" t="s">
        <v>70</v>
      </c>
      <c r="W62" s="7" t="s">
        <v>120</v>
      </c>
      <c r="AF62" s="7" t="s">
        <v>102</v>
      </c>
      <c r="AG62" s="7" t="s">
        <v>38</v>
      </c>
      <c r="AH62" s="7" t="s">
        <v>54</v>
      </c>
      <c r="AI62" s="7" t="s">
        <v>35</v>
      </c>
      <c r="AJ62" s="7" t="s">
        <v>35</v>
      </c>
      <c r="AK62" s="7" t="s">
        <v>35</v>
      </c>
      <c r="AL62" s="7" t="s">
        <v>35</v>
      </c>
      <c r="AM62" s="7" t="s">
        <v>35</v>
      </c>
      <c r="AN62" s="7" t="s">
        <v>35</v>
      </c>
      <c r="AO62" s="7" t="s">
        <v>55</v>
      </c>
      <c r="AP62" s="7" t="s">
        <v>55</v>
      </c>
      <c r="AQ62" s="7" t="s">
        <v>55</v>
      </c>
      <c r="AR62" s="7" t="s">
        <v>37</v>
      </c>
      <c r="AS62" s="7" t="s">
        <v>55</v>
      </c>
      <c r="AT62" s="7" t="s">
        <v>63</v>
      </c>
      <c r="AU62" s="7" t="s">
        <v>63</v>
      </c>
      <c r="AV62" s="7" t="s">
        <v>63</v>
      </c>
      <c r="AW62" s="7" t="s">
        <v>63</v>
      </c>
      <c r="AX62" s="7" t="s">
        <v>63</v>
      </c>
      <c r="AY62" s="7" t="s">
        <v>37</v>
      </c>
      <c r="AZ62" s="7" t="s">
        <v>63</v>
      </c>
      <c r="BA62" s="7" t="s">
        <v>63</v>
      </c>
      <c r="BB62" s="7" t="s">
        <v>63</v>
      </c>
      <c r="BC62" s="7" t="s">
        <v>56</v>
      </c>
      <c r="BD62" s="7" t="s">
        <v>37</v>
      </c>
      <c r="BE62" s="7" t="s">
        <v>63</v>
      </c>
      <c r="BF62" s="7" t="s">
        <v>63</v>
      </c>
      <c r="BG62" s="7" t="s">
        <v>55</v>
      </c>
      <c r="BH62" s="7" t="s">
        <v>55</v>
      </c>
      <c r="BI62" s="7" t="s">
        <v>37</v>
      </c>
      <c r="BJ62" s="7" t="s">
        <v>55</v>
      </c>
      <c r="BK62" s="7" t="s">
        <v>56</v>
      </c>
      <c r="BL62" s="7" t="s">
        <v>36</v>
      </c>
      <c r="BM62" s="7" t="s">
        <v>35</v>
      </c>
      <c r="BO62" s="7" t="s">
        <v>35</v>
      </c>
      <c r="BQ62" s="7" t="s">
        <v>69</v>
      </c>
    </row>
    <row r="63" spans="1:71" x14ac:dyDescent="0.2">
      <c r="A63" s="7" t="s">
        <v>137</v>
      </c>
      <c r="C63" s="7" t="s">
        <v>73</v>
      </c>
      <c r="D63" s="7" t="s">
        <v>173</v>
      </c>
      <c r="E63" s="7" t="s">
        <v>5</v>
      </c>
      <c r="F63" s="7" t="s">
        <v>105</v>
      </c>
      <c r="G63" s="7" t="s">
        <v>49</v>
      </c>
      <c r="H63" s="7" t="s">
        <v>136</v>
      </c>
      <c r="I63" s="7" t="s">
        <v>66</v>
      </c>
      <c r="K63" s="7" t="s">
        <v>83</v>
      </c>
      <c r="L63" s="7" t="s">
        <v>135</v>
      </c>
      <c r="M63" s="7" t="s">
        <v>102</v>
      </c>
      <c r="N63" s="7" t="s">
        <v>54</v>
      </c>
      <c r="O63" s="7" t="s">
        <v>54</v>
      </c>
      <c r="P63" s="7" t="s">
        <v>54</v>
      </c>
      <c r="Q63" s="7" t="s">
        <v>54</v>
      </c>
      <c r="R63" s="7" t="s">
        <v>54</v>
      </c>
      <c r="S63" s="7" t="s">
        <v>90</v>
      </c>
      <c r="T63" s="7" t="s">
        <v>57</v>
      </c>
      <c r="U63" s="7" t="s">
        <v>42</v>
      </c>
      <c r="V63" s="7" t="s">
        <v>70</v>
      </c>
      <c r="W63" s="7" t="s">
        <v>40</v>
      </c>
      <c r="AA63" s="7" t="s">
        <v>41</v>
      </c>
      <c r="AC63" s="7" t="s">
        <v>40</v>
      </c>
      <c r="AD63" s="7" t="s">
        <v>40</v>
      </c>
      <c r="AF63" s="7" t="s">
        <v>102</v>
      </c>
      <c r="AG63" s="7" t="s">
        <v>38</v>
      </c>
      <c r="AH63" s="7" t="s">
        <v>35</v>
      </c>
      <c r="AL63" s="7" t="s">
        <v>35</v>
      </c>
      <c r="AO63" s="7" t="s">
        <v>63</v>
      </c>
      <c r="AP63" s="7" t="s">
        <v>37</v>
      </c>
      <c r="AR63" s="7" t="s">
        <v>63</v>
      </c>
      <c r="AS63" s="7" t="s">
        <v>63</v>
      </c>
      <c r="AT63" s="7" t="s">
        <v>37</v>
      </c>
      <c r="AU63" s="7" t="s">
        <v>37</v>
      </c>
      <c r="AV63" s="7" t="s">
        <v>63</v>
      </c>
      <c r="AW63" s="7" t="s">
        <v>63</v>
      </c>
      <c r="AX63" s="7" t="s">
        <v>37</v>
      </c>
      <c r="AY63" s="7" t="s">
        <v>63</v>
      </c>
      <c r="AZ63" s="7" t="s">
        <v>63</v>
      </c>
      <c r="BA63" s="7" t="s">
        <v>63</v>
      </c>
      <c r="BB63" s="7" t="s">
        <v>63</v>
      </c>
      <c r="BC63" s="7" t="s">
        <v>37</v>
      </c>
      <c r="BD63" s="7" t="s">
        <v>37</v>
      </c>
      <c r="BE63" s="7" t="s">
        <v>37</v>
      </c>
      <c r="BF63" s="7" t="s">
        <v>37</v>
      </c>
      <c r="BG63" s="7" t="s">
        <v>63</v>
      </c>
      <c r="BH63" s="7" t="s">
        <v>63</v>
      </c>
      <c r="BI63" s="7" t="s">
        <v>63</v>
      </c>
      <c r="BK63" s="7" t="s">
        <v>55</v>
      </c>
      <c r="BL63" s="7" t="s">
        <v>36</v>
      </c>
      <c r="BM63" s="7" t="s">
        <v>35</v>
      </c>
      <c r="BN63" s="7" t="s">
        <v>35</v>
      </c>
      <c r="BO63" s="7" t="s">
        <v>35</v>
      </c>
      <c r="BQ63" s="7" t="s">
        <v>34</v>
      </c>
    </row>
    <row r="64" spans="1:71" x14ac:dyDescent="0.2">
      <c r="A64" s="7" t="s">
        <v>134</v>
      </c>
      <c r="C64" s="7" t="s">
        <v>73</v>
      </c>
      <c r="D64" s="7" t="s">
        <v>173</v>
      </c>
      <c r="E64" s="7" t="s">
        <v>5</v>
      </c>
      <c r="F64" s="7" t="s">
        <v>73</v>
      </c>
      <c r="G64" s="7" t="s">
        <v>49</v>
      </c>
      <c r="I64" s="7" t="s">
        <v>71</v>
      </c>
      <c r="K64" s="7" t="s">
        <v>46</v>
      </c>
      <c r="L64" s="7" t="s">
        <v>116</v>
      </c>
      <c r="M64" s="7" t="s">
        <v>111</v>
      </c>
      <c r="N64" s="7" t="s">
        <v>54</v>
      </c>
      <c r="O64" s="7" t="s">
        <v>54</v>
      </c>
      <c r="P64" s="7" t="s">
        <v>54</v>
      </c>
      <c r="Q64" s="7" t="s">
        <v>54</v>
      </c>
      <c r="R64" s="7" t="s">
        <v>54</v>
      </c>
      <c r="S64" s="7" t="s">
        <v>39</v>
      </c>
      <c r="T64" s="7" t="s">
        <v>57</v>
      </c>
      <c r="U64" s="7" t="s">
        <v>42</v>
      </c>
      <c r="V64" s="7" t="s">
        <v>39</v>
      </c>
      <c r="W64" s="7" t="s">
        <v>40</v>
      </c>
      <c r="X64" s="7" t="s">
        <v>40</v>
      </c>
      <c r="Y64" s="7" t="s">
        <v>40</v>
      </c>
      <c r="Z64" s="7" t="s">
        <v>40</v>
      </c>
      <c r="AA64" s="7" t="s">
        <v>40</v>
      </c>
      <c r="AB64" s="7" t="s">
        <v>40</v>
      </c>
      <c r="AC64" s="7" t="s">
        <v>40</v>
      </c>
      <c r="AG64" s="7" t="s">
        <v>38</v>
      </c>
      <c r="AH64" s="7" t="s">
        <v>35</v>
      </c>
      <c r="AI64" s="7" t="s">
        <v>35</v>
      </c>
      <c r="AJ64" s="7" t="s">
        <v>35</v>
      </c>
      <c r="AK64" s="7" t="s">
        <v>35</v>
      </c>
      <c r="AL64" s="7" t="s">
        <v>35</v>
      </c>
      <c r="AM64" s="7" t="s">
        <v>35</v>
      </c>
      <c r="AN64" s="7" t="s">
        <v>35</v>
      </c>
      <c r="AP64" s="7" t="s">
        <v>63</v>
      </c>
      <c r="AQ64" s="7" t="s">
        <v>63</v>
      </c>
      <c r="AR64" s="7" t="s">
        <v>63</v>
      </c>
      <c r="AY64" s="7" t="s">
        <v>63</v>
      </c>
      <c r="AZ64" s="7" t="s">
        <v>63</v>
      </c>
      <c r="BA64" s="7" t="s">
        <v>63</v>
      </c>
      <c r="BB64" s="7" t="s">
        <v>63</v>
      </c>
      <c r="BC64" s="7" t="s">
        <v>37</v>
      </c>
      <c r="BD64" s="7" t="s">
        <v>37</v>
      </c>
      <c r="BM64" s="7" t="s">
        <v>35</v>
      </c>
      <c r="BQ64" s="7" t="s">
        <v>69</v>
      </c>
    </row>
    <row r="65" spans="1:70" x14ac:dyDescent="0.2">
      <c r="A65" s="7" t="s">
        <v>133</v>
      </c>
      <c r="C65" s="7" t="s">
        <v>73</v>
      </c>
      <c r="D65" s="7" t="s">
        <v>332</v>
      </c>
      <c r="E65" s="7" t="s">
        <v>5</v>
      </c>
      <c r="F65" s="7" t="s">
        <v>132</v>
      </c>
      <c r="G65" s="7" t="s">
        <v>49</v>
      </c>
      <c r="I65" s="7" t="s">
        <v>71</v>
      </c>
      <c r="K65" s="7" t="s">
        <v>46</v>
      </c>
      <c r="L65" s="7" t="s">
        <v>116</v>
      </c>
      <c r="M65" s="7" t="s">
        <v>44</v>
      </c>
      <c r="N65" s="7" t="s">
        <v>35</v>
      </c>
      <c r="O65" s="7" t="s">
        <v>35</v>
      </c>
      <c r="P65" s="7" t="s">
        <v>35</v>
      </c>
      <c r="Q65" s="7" t="s">
        <v>35</v>
      </c>
      <c r="R65" s="7" t="s">
        <v>35</v>
      </c>
      <c r="S65" s="7" t="s">
        <v>44</v>
      </c>
      <c r="T65" s="7" t="s">
        <v>43</v>
      </c>
      <c r="U65" s="7" t="s">
        <v>42</v>
      </c>
      <c r="AG65" s="7" t="s">
        <v>38</v>
      </c>
      <c r="AH65" s="7" t="s">
        <v>35</v>
      </c>
      <c r="AI65" s="7" t="s">
        <v>35</v>
      </c>
      <c r="AJ65" s="7" t="s">
        <v>35</v>
      </c>
      <c r="AK65" s="7" t="s">
        <v>35</v>
      </c>
      <c r="AL65" s="7" t="s">
        <v>35</v>
      </c>
      <c r="AM65" s="7" t="s">
        <v>35</v>
      </c>
      <c r="AN65" s="7" t="s">
        <v>35</v>
      </c>
      <c r="AP65" s="7" t="s">
        <v>37</v>
      </c>
      <c r="AQ65" s="7" t="s">
        <v>37</v>
      </c>
      <c r="AS65" s="7" t="s">
        <v>56</v>
      </c>
      <c r="AT65" s="7" t="s">
        <v>63</v>
      </c>
      <c r="AV65" s="7" t="s">
        <v>37</v>
      </c>
      <c r="AW65" s="7" t="s">
        <v>37</v>
      </c>
      <c r="AX65" s="7" t="s">
        <v>37</v>
      </c>
      <c r="AY65" s="7" t="s">
        <v>63</v>
      </c>
      <c r="AZ65" s="7" t="s">
        <v>63</v>
      </c>
      <c r="BA65" s="7" t="s">
        <v>63</v>
      </c>
      <c r="BB65" s="7" t="s">
        <v>63</v>
      </c>
      <c r="BC65" s="7" t="s">
        <v>63</v>
      </c>
      <c r="BD65" s="7" t="s">
        <v>63</v>
      </c>
      <c r="BE65" s="7" t="s">
        <v>63</v>
      </c>
      <c r="BF65" s="7" t="s">
        <v>63</v>
      </c>
      <c r="BM65" s="7" t="s">
        <v>35</v>
      </c>
      <c r="BN65" s="7" t="s">
        <v>35</v>
      </c>
      <c r="BO65" s="7" t="s">
        <v>35</v>
      </c>
      <c r="BQ65" s="7" t="s">
        <v>69</v>
      </c>
    </row>
    <row r="66" spans="1:70" x14ac:dyDescent="0.2">
      <c r="A66" s="7" t="s">
        <v>131</v>
      </c>
      <c r="C66" s="7" t="s">
        <v>73</v>
      </c>
      <c r="D66" s="7" t="s">
        <v>173</v>
      </c>
      <c r="E66" s="7" t="s">
        <v>5</v>
      </c>
      <c r="F66" s="7" t="s">
        <v>96</v>
      </c>
      <c r="G66" s="7" t="s">
        <v>130</v>
      </c>
      <c r="I66" s="7" t="s">
        <v>71</v>
      </c>
      <c r="K66" s="7" t="s">
        <v>46</v>
      </c>
      <c r="L66" s="7" t="s">
        <v>88</v>
      </c>
      <c r="M66" s="7" t="s">
        <v>111</v>
      </c>
      <c r="BR66" s="7" t="s">
        <v>129</v>
      </c>
    </row>
    <row r="67" spans="1:70" x14ac:dyDescent="0.2">
      <c r="A67" s="7" t="s">
        <v>128</v>
      </c>
      <c r="C67" s="7" t="s">
        <v>51</v>
      </c>
      <c r="D67" s="7" t="s">
        <v>173</v>
      </c>
      <c r="E67" s="7" t="s">
        <v>5</v>
      </c>
      <c r="F67" s="7" t="s">
        <v>127</v>
      </c>
      <c r="G67" s="7" t="s">
        <v>335</v>
      </c>
      <c r="H67" s="7" t="s">
        <v>136</v>
      </c>
      <c r="I67" s="7" t="s">
        <v>66</v>
      </c>
      <c r="K67" s="7" t="s">
        <v>83</v>
      </c>
      <c r="M67" s="7" t="s">
        <v>102</v>
      </c>
      <c r="N67" s="7" t="s">
        <v>54</v>
      </c>
      <c r="O67" s="7" t="s">
        <v>54</v>
      </c>
      <c r="P67" s="7" t="s">
        <v>54</v>
      </c>
      <c r="Q67" s="7" t="s">
        <v>54</v>
      </c>
      <c r="R67" s="7" t="s">
        <v>54</v>
      </c>
      <c r="S67" s="7" t="s">
        <v>90</v>
      </c>
      <c r="T67" s="7" t="s">
        <v>43</v>
      </c>
      <c r="U67" s="7" t="s">
        <v>54</v>
      </c>
      <c r="V67" s="7" t="s">
        <v>70</v>
      </c>
      <c r="W67" s="7" t="s">
        <v>40</v>
      </c>
      <c r="X67" s="7" t="s">
        <v>40</v>
      </c>
      <c r="Y67" s="7" t="s">
        <v>40</v>
      </c>
      <c r="Z67" s="7" t="s">
        <v>40</v>
      </c>
      <c r="AA67" s="7" t="s">
        <v>41</v>
      </c>
      <c r="AF67" s="7" t="s">
        <v>39</v>
      </c>
      <c r="AG67" s="7" t="s">
        <v>48</v>
      </c>
      <c r="AH67" s="7" t="s">
        <v>35</v>
      </c>
      <c r="AI67" s="7" t="s">
        <v>35</v>
      </c>
      <c r="AJ67" s="7" t="s">
        <v>35</v>
      </c>
      <c r="AK67" s="7" t="s">
        <v>35</v>
      </c>
      <c r="AL67" s="7" t="s">
        <v>35</v>
      </c>
      <c r="AM67" s="7" t="s">
        <v>35</v>
      </c>
      <c r="AN67" s="7" t="s">
        <v>35</v>
      </c>
      <c r="AO67" s="7" t="s">
        <v>37</v>
      </c>
      <c r="AP67" s="7" t="s">
        <v>63</v>
      </c>
      <c r="AQ67" s="7" t="s">
        <v>63</v>
      </c>
      <c r="AR67" s="7" t="s">
        <v>37</v>
      </c>
      <c r="AS67" s="7" t="s">
        <v>37</v>
      </c>
      <c r="AT67" s="7" t="s">
        <v>37</v>
      </c>
      <c r="AU67" s="7" t="s">
        <v>63</v>
      </c>
      <c r="AV67" s="7" t="s">
        <v>63</v>
      </c>
      <c r="AW67" s="7" t="s">
        <v>63</v>
      </c>
      <c r="AX67" s="7" t="s">
        <v>37</v>
      </c>
      <c r="AY67" s="7" t="s">
        <v>63</v>
      </c>
      <c r="AZ67" s="7" t="s">
        <v>63</v>
      </c>
      <c r="BA67" s="7" t="s">
        <v>63</v>
      </c>
      <c r="BB67" s="7" t="s">
        <v>63</v>
      </c>
      <c r="BC67" s="7" t="s">
        <v>63</v>
      </c>
      <c r="BD67" s="7" t="s">
        <v>63</v>
      </c>
      <c r="BE67" s="7" t="s">
        <v>63</v>
      </c>
      <c r="BF67" s="7" t="s">
        <v>63</v>
      </c>
      <c r="BG67" s="7" t="s">
        <v>63</v>
      </c>
      <c r="BH67" s="7" t="s">
        <v>63</v>
      </c>
      <c r="BI67" s="7" t="s">
        <v>63</v>
      </c>
      <c r="BJ67" s="7" t="s">
        <v>37</v>
      </c>
      <c r="BK67" s="7" t="s">
        <v>37</v>
      </c>
      <c r="BL67" s="7" t="s">
        <v>36</v>
      </c>
      <c r="BM67" s="7" t="s">
        <v>35</v>
      </c>
      <c r="BN67" s="7" t="s">
        <v>35</v>
      </c>
      <c r="BO67" s="7" t="s">
        <v>35</v>
      </c>
      <c r="BQ67" s="7" t="s">
        <v>34</v>
      </c>
    </row>
    <row r="68" spans="1:70" x14ac:dyDescent="0.2">
      <c r="A68" s="7" t="s">
        <v>125</v>
      </c>
      <c r="C68" s="7" t="s">
        <v>51</v>
      </c>
      <c r="D68" s="7" t="s">
        <v>173</v>
      </c>
      <c r="E68" s="7" t="s">
        <v>6</v>
      </c>
      <c r="F68" s="7" t="s">
        <v>124</v>
      </c>
      <c r="G68" s="7" t="s">
        <v>67</v>
      </c>
      <c r="H68" s="7" t="s">
        <v>79</v>
      </c>
      <c r="I68" s="7" t="s">
        <v>95</v>
      </c>
      <c r="K68" s="7" t="s">
        <v>83</v>
      </c>
      <c r="L68" s="7" t="s">
        <v>116</v>
      </c>
      <c r="M68" s="7" t="s">
        <v>39</v>
      </c>
      <c r="N68" s="7" t="s">
        <v>35</v>
      </c>
      <c r="O68" s="7" t="s">
        <v>35</v>
      </c>
      <c r="P68" s="7" t="s">
        <v>35</v>
      </c>
      <c r="Q68" s="7" t="s">
        <v>35</v>
      </c>
      <c r="R68" s="7" t="s">
        <v>35</v>
      </c>
      <c r="S68" s="7" t="s">
        <v>39</v>
      </c>
      <c r="T68" s="7" t="s">
        <v>43</v>
      </c>
      <c r="U68" s="7" t="s">
        <v>42</v>
      </c>
      <c r="V68" s="7" t="s">
        <v>70</v>
      </c>
      <c r="AA68" s="7" t="s">
        <v>41</v>
      </c>
      <c r="AF68" s="7" t="s">
        <v>44</v>
      </c>
      <c r="AG68" s="7" t="s">
        <v>123</v>
      </c>
      <c r="AK68" s="7" t="s">
        <v>35</v>
      </c>
      <c r="AL68" s="7" t="s">
        <v>35</v>
      </c>
      <c r="AM68" s="7" t="s">
        <v>35</v>
      </c>
      <c r="AN68" s="7" t="s">
        <v>35</v>
      </c>
      <c r="AO68" s="7" t="s">
        <v>37</v>
      </c>
      <c r="AP68" s="7" t="s">
        <v>37</v>
      </c>
      <c r="AQ68" s="7" t="s">
        <v>37</v>
      </c>
      <c r="AR68" s="7" t="s">
        <v>37</v>
      </c>
      <c r="AU68" s="7" t="s">
        <v>37</v>
      </c>
      <c r="AV68" s="7" t="s">
        <v>37</v>
      </c>
      <c r="AW68" s="7" t="s">
        <v>37</v>
      </c>
      <c r="AX68" s="7" t="s">
        <v>37</v>
      </c>
      <c r="AY68" s="7" t="s">
        <v>37</v>
      </c>
      <c r="AZ68" s="7" t="s">
        <v>37</v>
      </c>
      <c r="BA68" s="7" t="s">
        <v>37</v>
      </c>
      <c r="BB68" s="7" t="s">
        <v>37</v>
      </c>
      <c r="BC68" s="7" t="s">
        <v>63</v>
      </c>
      <c r="BD68" s="7" t="s">
        <v>37</v>
      </c>
      <c r="BF68" s="7" t="s">
        <v>37</v>
      </c>
      <c r="BH68" s="7" t="s">
        <v>37</v>
      </c>
      <c r="BK68" s="7" t="s">
        <v>55</v>
      </c>
      <c r="BL68" s="7" t="s">
        <v>62</v>
      </c>
      <c r="BM68" s="7" t="s">
        <v>54</v>
      </c>
      <c r="BN68" s="7" t="s">
        <v>35</v>
      </c>
      <c r="BO68" s="7" t="s">
        <v>35</v>
      </c>
      <c r="BQ68" s="7" t="s">
        <v>69</v>
      </c>
    </row>
    <row r="69" spans="1:70" x14ac:dyDescent="0.2">
      <c r="A69" s="7" t="s">
        <v>122</v>
      </c>
      <c r="C69" s="7" t="s">
        <v>51</v>
      </c>
      <c r="D69" s="7" t="s">
        <v>173</v>
      </c>
      <c r="E69" s="7" t="s">
        <v>6</v>
      </c>
      <c r="F69" s="7" t="s">
        <v>121</v>
      </c>
      <c r="I69" s="7" t="s">
        <v>66</v>
      </c>
      <c r="K69" s="7" t="s">
        <v>83</v>
      </c>
      <c r="L69" s="7" t="s">
        <v>45</v>
      </c>
      <c r="N69" s="7" t="s">
        <v>54</v>
      </c>
      <c r="O69" s="7" t="s">
        <v>54</v>
      </c>
      <c r="P69" s="7" t="s">
        <v>54</v>
      </c>
      <c r="Q69" s="7" t="s">
        <v>54</v>
      </c>
      <c r="R69" s="7" t="s">
        <v>54</v>
      </c>
      <c r="S69" s="7" t="s">
        <v>39</v>
      </c>
      <c r="T69" s="7" t="s">
        <v>57</v>
      </c>
      <c r="U69" s="7" t="s">
        <v>54</v>
      </c>
      <c r="V69" s="7" t="s">
        <v>70</v>
      </c>
      <c r="W69" s="7" t="s">
        <v>40</v>
      </c>
      <c r="X69" s="7" t="s">
        <v>120</v>
      </c>
      <c r="Y69" s="7" t="s">
        <v>120</v>
      </c>
      <c r="Z69" s="7" t="s">
        <v>40</v>
      </c>
      <c r="AA69" s="7" t="s">
        <v>41</v>
      </c>
      <c r="AB69" s="7" t="s">
        <v>40</v>
      </c>
      <c r="AC69" s="7" t="s">
        <v>40</v>
      </c>
      <c r="AF69" s="7" t="s">
        <v>39</v>
      </c>
      <c r="AG69" s="7" t="s">
        <v>38</v>
      </c>
      <c r="AH69" s="7" t="s">
        <v>35</v>
      </c>
      <c r="AI69" s="7" t="s">
        <v>35</v>
      </c>
      <c r="AJ69" s="7" t="s">
        <v>54</v>
      </c>
      <c r="AL69" s="7" t="s">
        <v>35</v>
      </c>
      <c r="AM69" s="7" t="s">
        <v>35</v>
      </c>
      <c r="AO69" s="7" t="s">
        <v>37</v>
      </c>
      <c r="AP69" s="7" t="s">
        <v>37</v>
      </c>
      <c r="AQ69" s="7" t="s">
        <v>37</v>
      </c>
      <c r="AR69" s="7" t="s">
        <v>37</v>
      </c>
      <c r="AS69" s="7" t="s">
        <v>37</v>
      </c>
      <c r="AT69" s="7" t="s">
        <v>37</v>
      </c>
      <c r="AU69" s="7" t="s">
        <v>37</v>
      </c>
      <c r="AV69" s="7" t="s">
        <v>37</v>
      </c>
      <c r="AW69" s="7" t="s">
        <v>37</v>
      </c>
      <c r="AY69" s="7" t="s">
        <v>37</v>
      </c>
      <c r="AZ69" s="7" t="s">
        <v>37</v>
      </c>
      <c r="BA69" s="7" t="s">
        <v>37</v>
      </c>
      <c r="BB69" s="7" t="s">
        <v>37</v>
      </c>
      <c r="BC69" s="7" t="s">
        <v>37</v>
      </c>
      <c r="BD69" s="7" t="s">
        <v>37</v>
      </c>
      <c r="BE69" s="7" t="s">
        <v>37</v>
      </c>
      <c r="BF69" s="7" t="s">
        <v>37</v>
      </c>
      <c r="BG69" s="7" t="s">
        <v>37</v>
      </c>
      <c r="BK69" s="7" t="s">
        <v>56</v>
      </c>
      <c r="BL69" s="7" t="s">
        <v>36</v>
      </c>
      <c r="BM69" s="7" t="s">
        <v>54</v>
      </c>
      <c r="BN69" s="7" t="s">
        <v>35</v>
      </c>
      <c r="BO69" s="7" t="s">
        <v>35</v>
      </c>
      <c r="BQ69" s="7" t="s">
        <v>69</v>
      </c>
    </row>
    <row r="70" spans="1:70" x14ac:dyDescent="0.2">
      <c r="A70" s="7" t="s">
        <v>119</v>
      </c>
      <c r="C70" s="7" t="s">
        <v>51</v>
      </c>
      <c r="D70" s="7" t="s">
        <v>332</v>
      </c>
      <c r="E70" s="7" t="s">
        <v>6</v>
      </c>
      <c r="F70" s="7" t="s">
        <v>51</v>
      </c>
      <c r="G70" s="7" t="s">
        <v>98</v>
      </c>
      <c r="I70" s="7" t="s">
        <v>109</v>
      </c>
      <c r="K70" s="7" t="s">
        <v>46</v>
      </c>
      <c r="L70" s="7" t="s">
        <v>45</v>
      </c>
      <c r="M70" s="7" t="s">
        <v>111</v>
      </c>
      <c r="N70" s="7" t="s">
        <v>54</v>
      </c>
      <c r="O70" s="7" t="s">
        <v>54</v>
      </c>
      <c r="P70" s="7" t="s">
        <v>54</v>
      </c>
      <c r="S70" s="7" t="s">
        <v>39</v>
      </c>
      <c r="T70" s="7" t="s">
        <v>43</v>
      </c>
      <c r="W70" s="7" t="s">
        <v>40</v>
      </c>
      <c r="X70" s="7" t="s">
        <v>40</v>
      </c>
      <c r="AA70" s="7" t="s">
        <v>41</v>
      </c>
      <c r="AF70" s="7" t="s">
        <v>39</v>
      </c>
      <c r="AG70" s="7" t="s">
        <v>48</v>
      </c>
      <c r="AH70" s="7" t="s">
        <v>35</v>
      </c>
      <c r="AL70" s="7" t="s">
        <v>35</v>
      </c>
      <c r="AO70" s="7" t="s">
        <v>37</v>
      </c>
      <c r="AP70" s="7" t="s">
        <v>37</v>
      </c>
      <c r="AQ70" s="7" t="s">
        <v>37</v>
      </c>
      <c r="AR70" s="7" t="s">
        <v>37</v>
      </c>
      <c r="AS70" s="7" t="s">
        <v>37</v>
      </c>
      <c r="AU70" s="7" t="s">
        <v>37</v>
      </c>
      <c r="AV70" s="7" t="s">
        <v>37</v>
      </c>
      <c r="AW70" s="7" t="s">
        <v>37</v>
      </c>
      <c r="AY70" s="7" t="s">
        <v>37</v>
      </c>
      <c r="AZ70" s="7" t="s">
        <v>37</v>
      </c>
      <c r="BA70" s="7" t="s">
        <v>37</v>
      </c>
      <c r="BB70" s="7" t="s">
        <v>37</v>
      </c>
      <c r="BC70" s="7" t="s">
        <v>37</v>
      </c>
      <c r="BD70" s="7" t="s">
        <v>37</v>
      </c>
      <c r="BE70" s="7" t="s">
        <v>37</v>
      </c>
      <c r="BF70" s="7" t="s">
        <v>37</v>
      </c>
      <c r="BG70" s="7" t="s">
        <v>37</v>
      </c>
      <c r="BI70" s="7" t="s">
        <v>37</v>
      </c>
      <c r="BL70" s="7" t="s">
        <v>36</v>
      </c>
      <c r="BQ70" s="7" t="s">
        <v>69</v>
      </c>
    </row>
    <row r="71" spans="1:70" x14ac:dyDescent="0.2">
      <c r="A71" s="7" t="s">
        <v>118</v>
      </c>
      <c r="C71" s="7" t="s">
        <v>51</v>
      </c>
      <c r="D71" s="7" t="s">
        <v>332</v>
      </c>
      <c r="E71" s="7" t="s">
        <v>6</v>
      </c>
      <c r="F71" s="7" t="s">
        <v>117</v>
      </c>
      <c r="G71" s="7" t="s">
        <v>98</v>
      </c>
      <c r="I71" s="7" t="s">
        <v>109</v>
      </c>
      <c r="K71" s="7" t="s">
        <v>46</v>
      </c>
      <c r="L71" s="7" t="s">
        <v>116</v>
      </c>
      <c r="M71" s="7" t="s">
        <v>39</v>
      </c>
      <c r="N71" s="7" t="s">
        <v>35</v>
      </c>
      <c r="O71" s="7" t="s">
        <v>35</v>
      </c>
      <c r="P71" s="7" t="s">
        <v>35</v>
      </c>
      <c r="Q71" s="7" t="s">
        <v>35</v>
      </c>
      <c r="R71" s="7" t="s">
        <v>35</v>
      </c>
      <c r="S71" s="7" t="s">
        <v>44</v>
      </c>
      <c r="T71" s="7" t="s">
        <v>43</v>
      </c>
      <c r="U71" s="7" t="s">
        <v>42</v>
      </c>
      <c r="V71" s="7" t="s">
        <v>39</v>
      </c>
      <c r="W71" s="7" t="s">
        <v>40</v>
      </c>
      <c r="AA71" s="7" t="s">
        <v>41</v>
      </c>
      <c r="AF71" s="7" t="s">
        <v>39</v>
      </c>
      <c r="AG71" s="7" t="s">
        <v>38</v>
      </c>
      <c r="AH71" s="7" t="s">
        <v>35</v>
      </c>
      <c r="AI71" s="7" t="s">
        <v>35</v>
      </c>
      <c r="AJ71" s="7" t="s">
        <v>35</v>
      </c>
      <c r="AK71" s="7" t="s">
        <v>35</v>
      </c>
      <c r="AL71" s="7" t="s">
        <v>35</v>
      </c>
      <c r="AM71" s="7" t="s">
        <v>54</v>
      </c>
      <c r="AN71" s="7" t="s">
        <v>54</v>
      </c>
      <c r="AO71" s="7" t="s">
        <v>37</v>
      </c>
      <c r="AP71" s="7" t="s">
        <v>37</v>
      </c>
      <c r="AQ71" s="7" t="s">
        <v>37</v>
      </c>
      <c r="AR71" s="7" t="s">
        <v>37</v>
      </c>
      <c r="AS71" s="7" t="s">
        <v>37</v>
      </c>
      <c r="AT71" s="7" t="s">
        <v>37</v>
      </c>
      <c r="AU71" s="7" t="s">
        <v>37</v>
      </c>
      <c r="AV71" s="7" t="s">
        <v>37</v>
      </c>
      <c r="AW71" s="7" t="s">
        <v>37</v>
      </c>
      <c r="AX71" s="7" t="s">
        <v>37</v>
      </c>
      <c r="AY71" s="7" t="s">
        <v>37</v>
      </c>
      <c r="AZ71" s="7" t="s">
        <v>37</v>
      </c>
      <c r="BC71" s="7" t="s">
        <v>37</v>
      </c>
      <c r="BD71" s="7" t="s">
        <v>37</v>
      </c>
      <c r="BE71" s="7" t="s">
        <v>37</v>
      </c>
      <c r="BF71" s="7" t="s">
        <v>37</v>
      </c>
      <c r="BG71" s="7" t="s">
        <v>37</v>
      </c>
      <c r="BL71" s="7" t="s">
        <v>36</v>
      </c>
      <c r="BM71" s="7" t="s">
        <v>35</v>
      </c>
      <c r="BN71" s="7" t="s">
        <v>35</v>
      </c>
      <c r="BQ71" s="7" t="s">
        <v>69</v>
      </c>
    </row>
    <row r="72" spans="1:70" x14ac:dyDescent="0.2">
      <c r="A72" s="7" t="s">
        <v>115</v>
      </c>
      <c r="C72" s="7" t="s">
        <v>51</v>
      </c>
      <c r="D72" s="7" t="s">
        <v>332</v>
      </c>
      <c r="E72" s="7" t="s">
        <v>6</v>
      </c>
      <c r="F72" s="7" t="s">
        <v>86</v>
      </c>
      <c r="G72" s="7" t="s">
        <v>67</v>
      </c>
      <c r="I72" s="7" t="s">
        <v>109</v>
      </c>
      <c r="K72" s="7" t="s">
        <v>46</v>
      </c>
      <c r="L72" s="7" t="s">
        <v>58</v>
      </c>
      <c r="M72" s="7" t="s">
        <v>39</v>
      </c>
      <c r="N72" s="7" t="s">
        <v>35</v>
      </c>
      <c r="O72" s="7" t="s">
        <v>35</v>
      </c>
      <c r="P72" s="7" t="s">
        <v>35</v>
      </c>
      <c r="Q72" s="7" t="s">
        <v>35</v>
      </c>
      <c r="R72" s="7" t="s">
        <v>35</v>
      </c>
      <c r="S72" s="7" t="s">
        <v>44</v>
      </c>
      <c r="T72" s="7" t="s">
        <v>43</v>
      </c>
      <c r="U72" s="7" t="s">
        <v>42</v>
      </c>
      <c r="W72" s="7" t="s">
        <v>40</v>
      </c>
      <c r="X72" s="7" t="s">
        <v>40</v>
      </c>
      <c r="Y72" s="7" t="s">
        <v>40</v>
      </c>
      <c r="Z72" s="7" t="s">
        <v>40</v>
      </c>
      <c r="AA72" s="7" t="s">
        <v>41</v>
      </c>
      <c r="AF72" s="7" t="s">
        <v>39</v>
      </c>
      <c r="AG72" s="7" t="s">
        <v>38</v>
      </c>
      <c r="AH72" s="7" t="s">
        <v>35</v>
      </c>
      <c r="AI72" s="7" t="s">
        <v>35</v>
      </c>
      <c r="AL72" s="7" t="s">
        <v>35</v>
      </c>
      <c r="AP72" s="7" t="s">
        <v>37</v>
      </c>
      <c r="AQ72" s="7" t="s">
        <v>37</v>
      </c>
      <c r="AS72" s="7" t="s">
        <v>37</v>
      </c>
      <c r="AU72" s="7" t="s">
        <v>37</v>
      </c>
      <c r="AW72" s="7" t="s">
        <v>37</v>
      </c>
      <c r="AY72" s="7" t="s">
        <v>37</v>
      </c>
      <c r="AZ72" s="7" t="s">
        <v>37</v>
      </c>
      <c r="BB72" s="7" t="s">
        <v>37</v>
      </c>
      <c r="BC72" s="7" t="s">
        <v>37</v>
      </c>
      <c r="BD72" s="7" t="s">
        <v>37</v>
      </c>
      <c r="BE72" s="7" t="s">
        <v>37</v>
      </c>
      <c r="BF72" s="7" t="s">
        <v>37</v>
      </c>
      <c r="BG72" s="7" t="s">
        <v>37</v>
      </c>
      <c r="BL72" s="7" t="s">
        <v>36</v>
      </c>
      <c r="BM72" s="7" t="s">
        <v>35</v>
      </c>
      <c r="BN72" s="7" t="s">
        <v>35</v>
      </c>
      <c r="BQ72" s="7" t="s">
        <v>53</v>
      </c>
    </row>
    <row r="73" spans="1:70" x14ac:dyDescent="0.2">
      <c r="A73" s="7" t="s">
        <v>114</v>
      </c>
      <c r="C73" s="7" t="s">
        <v>51</v>
      </c>
      <c r="D73" s="7" t="s">
        <v>332</v>
      </c>
      <c r="E73" s="7" t="s">
        <v>5</v>
      </c>
      <c r="F73" s="7" t="s">
        <v>51</v>
      </c>
      <c r="I73" s="7" t="s">
        <v>109</v>
      </c>
      <c r="K73" s="7" t="s">
        <v>46</v>
      </c>
      <c r="L73" s="7" t="s">
        <v>58</v>
      </c>
      <c r="M73" s="7" t="s">
        <v>39</v>
      </c>
      <c r="N73" s="7" t="s">
        <v>54</v>
      </c>
      <c r="O73" s="7" t="s">
        <v>35</v>
      </c>
      <c r="P73" s="7" t="s">
        <v>35</v>
      </c>
      <c r="S73" s="7" t="s">
        <v>39</v>
      </c>
      <c r="T73" s="7" t="s">
        <v>57</v>
      </c>
      <c r="V73" s="7" t="s">
        <v>39</v>
      </c>
      <c r="W73" s="7" t="s">
        <v>40</v>
      </c>
      <c r="AA73" s="7" t="s">
        <v>41</v>
      </c>
      <c r="AF73" s="7" t="s">
        <v>39</v>
      </c>
      <c r="AG73" s="7" t="s">
        <v>38</v>
      </c>
      <c r="AH73" s="7" t="s">
        <v>35</v>
      </c>
      <c r="AL73" s="7" t="s">
        <v>35</v>
      </c>
      <c r="AM73" s="7" t="s">
        <v>35</v>
      </c>
      <c r="AO73" s="7" t="s">
        <v>37</v>
      </c>
      <c r="AP73" s="7" t="s">
        <v>37</v>
      </c>
      <c r="AQ73" s="7" t="s">
        <v>37</v>
      </c>
      <c r="AR73" s="7" t="s">
        <v>37</v>
      </c>
      <c r="AS73" s="7" t="s">
        <v>55</v>
      </c>
      <c r="AT73" s="7" t="s">
        <v>55</v>
      </c>
      <c r="AU73" s="7" t="s">
        <v>37</v>
      </c>
      <c r="AY73" s="7" t="s">
        <v>37</v>
      </c>
      <c r="AZ73" s="7" t="s">
        <v>37</v>
      </c>
      <c r="BA73" s="7" t="s">
        <v>37</v>
      </c>
      <c r="BB73" s="7" t="s">
        <v>37</v>
      </c>
    </row>
    <row r="74" spans="1:70" x14ac:dyDescent="0.2">
      <c r="A74" s="7" t="s">
        <v>113</v>
      </c>
      <c r="C74" s="7" t="s">
        <v>51</v>
      </c>
      <c r="D74" s="7" t="s">
        <v>173</v>
      </c>
      <c r="E74" s="7" t="s">
        <v>5</v>
      </c>
      <c r="F74" s="7" t="s">
        <v>51</v>
      </c>
      <c r="G74" s="7" t="s">
        <v>112</v>
      </c>
      <c r="H74" s="7" t="s">
        <v>103</v>
      </c>
      <c r="I74" s="7" t="s">
        <v>95</v>
      </c>
      <c r="K74" s="7" t="s">
        <v>83</v>
      </c>
      <c r="L74" s="7" t="s">
        <v>37</v>
      </c>
      <c r="M74" s="7" t="s">
        <v>111</v>
      </c>
      <c r="N74" s="7" t="s">
        <v>54</v>
      </c>
      <c r="O74" s="7" t="s">
        <v>54</v>
      </c>
      <c r="P74" s="7" t="s">
        <v>54</v>
      </c>
      <c r="Q74" s="7" t="s">
        <v>54</v>
      </c>
      <c r="R74" s="7" t="s">
        <v>54</v>
      </c>
      <c r="S74" s="7" t="s">
        <v>90</v>
      </c>
      <c r="T74" s="7" t="s">
        <v>43</v>
      </c>
      <c r="U74" s="7" t="s">
        <v>54</v>
      </c>
      <c r="V74" s="7" t="s">
        <v>70</v>
      </c>
      <c r="W74" s="7" t="s">
        <v>40</v>
      </c>
      <c r="X74" s="7" t="s">
        <v>40</v>
      </c>
      <c r="Y74" s="7" t="s">
        <v>40</v>
      </c>
      <c r="Z74" s="7" t="s">
        <v>40</v>
      </c>
      <c r="AA74" s="7" t="s">
        <v>94</v>
      </c>
      <c r="AB74" s="7" t="s">
        <v>94</v>
      </c>
      <c r="AG74" s="7" t="s">
        <v>38</v>
      </c>
      <c r="AH74" s="7" t="s">
        <v>35</v>
      </c>
      <c r="AI74" s="7" t="s">
        <v>35</v>
      </c>
      <c r="AJ74" s="7" t="s">
        <v>35</v>
      </c>
      <c r="AK74" s="7" t="s">
        <v>35</v>
      </c>
      <c r="AL74" s="7" t="s">
        <v>35</v>
      </c>
      <c r="AM74" s="7" t="s">
        <v>35</v>
      </c>
      <c r="AN74" s="7" t="s">
        <v>35</v>
      </c>
      <c r="AO74" s="7" t="s">
        <v>56</v>
      </c>
      <c r="AP74" s="7" t="s">
        <v>37</v>
      </c>
      <c r="AQ74" s="7" t="s">
        <v>63</v>
      </c>
      <c r="AR74" s="7" t="s">
        <v>63</v>
      </c>
      <c r="AS74" s="7" t="s">
        <v>37</v>
      </c>
      <c r="AT74" s="7" t="s">
        <v>55</v>
      </c>
      <c r="AU74" s="7" t="s">
        <v>37</v>
      </c>
      <c r="AV74" s="7" t="s">
        <v>63</v>
      </c>
      <c r="AW74" s="7" t="s">
        <v>63</v>
      </c>
      <c r="AX74" s="7" t="s">
        <v>37</v>
      </c>
      <c r="AY74" s="7" t="s">
        <v>63</v>
      </c>
      <c r="AZ74" s="7" t="s">
        <v>63</v>
      </c>
      <c r="BA74" s="7" t="s">
        <v>63</v>
      </c>
      <c r="BB74" s="7" t="s">
        <v>37</v>
      </c>
      <c r="BC74" s="7" t="s">
        <v>63</v>
      </c>
      <c r="BD74" s="7" t="s">
        <v>63</v>
      </c>
      <c r="BE74" s="7" t="s">
        <v>63</v>
      </c>
      <c r="BF74" s="7" t="s">
        <v>63</v>
      </c>
      <c r="BG74" s="7" t="s">
        <v>37</v>
      </c>
      <c r="BH74" s="7" t="s">
        <v>55</v>
      </c>
      <c r="BI74" s="7" t="s">
        <v>37</v>
      </c>
      <c r="BJ74" s="7" t="s">
        <v>55</v>
      </c>
      <c r="BK74" s="7" t="s">
        <v>56</v>
      </c>
      <c r="BL74" s="7" t="s">
        <v>36</v>
      </c>
      <c r="BM74" s="7" t="s">
        <v>35</v>
      </c>
      <c r="BN74" s="7" t="s">
        <v>35</v>
      </c>
      <c r="BO74" s="7" t="s">
        <v>35</v>
      </c>
      <c r="BQ74" s="7" t="s">
        <v>34</v>
      </c>
    </row>
    <row r="75" spans="1:70" x14ac:dyDescent="0.2">
      <c r="A75" s="7" t="s">
        <v>110</v>
      </c>
      <c r="C75" s="7" t="s">
        <v>73</v>
      </c>
      <c r="D75" s="7" t="s">
        <v>332</v>
      </c>
      <c r="E75" s="7" t="s">
        <v>5</v>
      </c>
      <c r="F75" s="7" t="s">
        <v>73</v>
      </c>
      <c r="G75" s="7" t="s">
        <v>49</v>
      </c>
      <c r="I75" s="7" t="s">
        <v>109</v>
      </c>
      <c r="K75" s="7" t="s">
        <v>46</v>
      </c>
      <c r="L75" s="7" t="s">
        <v>58</v>
      </c>
      <c r="M75" s="7" t="s">
        <v>39</v>
      </c>
      <c r="N75" s="7" t="s">
        <v>54</v>
      </c>
      <c r="O75" s="7" t="s">
        <v>54</v>
      </c>
      <c r="P75" s="7" t="s">
        <v>54</v>
      </c>
      <c r="Q75" s="7" t="s">
        <v>54</v>
      </c>
      <c r="S75" s="7" t="s">
        <v>39</v>
      </c>
      <c r="T75" s="7" t="s">
        <v>40</v>
      </c>
      <c r="U75" s="7" t="s">
        <v>42</v>
      </c>
      <c r="V75" s="7" t="s">
        <v>39</v>
      </c>
      <c r="W75" s="7" t="s">
        <v>40</v>
      </c>
      <c r="X75" s="7" t="s">
        <v>40</v>
      </c>
      <c r="Y75" s="7" t="s">
        <v>40</v>
      </c>
      <c r="AA75" s="7" t="s">
        <v>41</v>
      </c>
      <c r="AB75" s="7" t="s">
        <v>40</v>
      </c>
      <c r="AC75" s="7" t="s">
        <v>40</v>
      </c>
      <c r="AF75" s="7" t="s">
        <v>39</v>
      </c>
      <c r="AG75" s="7" t="s">
        <v>38</v>
      </c>
      <c r="AH75" s="7" t="s">
        <v>35</v>
      </c>
      <c r="AI75" s="7" t="s">
        <v>35</v>
      </c>
      <c r="AK75" s="7" t="s">
        <v>35</v>
      </c>
      <c r="AL75" s="7" t="s">
        <v>35</v>
      </c>
      <c r="AM75" s="7" t="s">
        <v>35</v>
      </c>
      <c r="AN75" s="7" t="s">
        <v>35</v>
      </c>
      <c r="AO75" s="7" t="s">
        <v>37</v>
      </c>
      <c r="AP75" s="7" t="s">
        <v>37</v>
      </c>
      <c r="AQ75" s="7" t="s">
        <v>37</v>
      </c>
      <c r="AR75" s="7" t="s">
        <v>37</v>
      </c>
      <c r="AS75" s="7" t="s">
        <v>37</v>
      </c>
      <c r="AT75" s="7" t="s">
        <v>37</v>
      </c>
      <c r="AW75" s="7" t="s">
        <v>37</v>
      </c>
      <c r="AY75" s="7" t="s">
        <v>37</v>
      </c>
      <c r="AZ75" s="7" t="s">
        <v>37</v>
      </c>
      <c r="BA75" s="7" t="s">
        <v>37</v>
      </c>
      <c r="BB75" s="7" t="s">
        <v>37</v>
      </c>
      <c r="BC75" s="7" t="s">
        <v>37</v>
      </c>
      <c r="BD75" s="7" t="s">
        <v>37</v>
      </c>
      <c r="BE75" s="7" t="s">
        <v>37</v>
      </c>
      <c r="BF75" s="7" t="s">
        <v>37</v>
      </c>
      <c r="BM75" s="7" t="s">
        <v>35</v>
      </c>
      <c r="BN75" s="7" t="s">
        <v>35</v>
      </c>
      <c r="BO75" s="7" t="s">
        <v>54</v>
      </c>
      <c r="BQ75" s="7" t="s">
        <v>69</v>
      </c>
    </row>
    <row r="76" spans="1:70" x14ac:dyDescent="0.2">
      <c r="A76" s="7" t="s">
        <v>108</v>
      </c>
      <c r="C76" s="7" t="s">
        <v>73</v>
      </c>
      <c r="D76" s="7" t="s">
        <v>332</v>
      </c>
      <c r="E76" s="7" t="s">
        <v>5</v>
      </c>
      <c r="F76" s="7" t="s">
        <v>73</v>
      </c>
      <c r="G76" s="7" t="s">
        <v>49</v>
      </c>
      <c r="I76" s="7" t="s">
        <v>95</v>
      </c>
      <c r="K76" s="7" t="s">
        <v>46</v>
      </c>
      <c r="L76" s="7" t="s">
        <v>65</v>
      </c>
      <c r="M76" s="7" t="s">
        <v>39</v>
      </c>
      <c r="N76" s="7" t="s">
        <v>35</v>
      </c>
      <c r="O76" s="7" t="s">
        <v>35</v>
      </c>
      <c r="P76" s="7" t="s">
        <v>35</v>
      </c>
      <c r="S76" s="7" t="s">
        <v>39</v>
      </c>
      <c r="T76" s="7" t="s">
        <v>43</v>
      </c>
      <c r="U76" s="7" t="s">
        <v>42</v>
      </c>
      <c r="V76" s="7" t="s">
        <v>70</v>
      </c>
      <c r="W76" s="7" t="s">
        <v>40</v>
      </c>
      <c r="X76" s="7" t="s">
        <v>40</v>
      </c>
      <c r="Y76" s="7" t="s">
        <v>40</v>
      </c>
      <c r="AA76" s="7" t="s">
        <v>40</v>
      </c>
      <c r="AB76" s="7" t="s">
        <v>40</v>
      </c>
      <c r="AC76" s="7" t="s">
        <v>40</v>
      </c>
      <c r="AG76" s="7" t="s">
        <v>38</v>
      </c>
      <c r="AH76" s="7" t="s">
        <v>35</v>
      </c>
      <c r="AI76" s="7" t="s">
        <v>35</v>
      </c>
      <c r="AJ76" s="7" t="s">
        <v>35</v>
      </c>
      <c r="AL76" s="7" t="s">
        <v>35</v>
      </c>
      <c r="AO76" s="7" t="s">
        <v>37</v>
      </c>
      <c r="AP76" s="7" t="s">
        <v>37</v>
      </c>
      <c r="AQ76" s="7" t="s">
        <v>37</v>
      </c>
      <c r="AR76" s="7" t="s">
        <v>37</v>
      </c>
      <c r="AS76" s="7" t="s">
        <v>37</v>
      </c>
      <c r="AT76" s="7" t="s">
        <v>37</v>
      </c>
      <c r="AU76" s="7" t="s">
        <v>37</v>
      </c>
      <c r="AY76" s="7" t="s">
        <v>37</v>
      </c>
      <c r="AZ76" s="7" t="s">
        <v>37</v>
      </c>
      <c r="BA76" s="7" t="s">
        <v>37</v>
      </c>
      <c r="BB76" s="7" t="s">
        <v>37</v>
      </c>
      <c r="BC76" s="7" t="s">
        <v>56</v>
      </c>
      <c r="BD76" s="7" t="s">
        <v>55</v>
      </c>
      <c r="BL76" s="7" t="s">
        <v>36</v>
      </c>
      <c r="BM76" s="7" t="s">
        <v>35</v>
      </c>
      <c r="BN76" s="7" t="s">
        <v>35</v>
      </c>
      <c r="BQ76" s="7" t="s">
        <v>53</v>
      </c>
    </row>
    <row r="77" spans="1:70" x14ac:dyDescent="0.2">
      <c r="A77" s="7" t="s">
        <v>107</v>
      </c>
      <c r="C77" s="7" t="s">
        <v>73</v>
      </c>
      <c r="D77" s="7" t="s">
        <v>332</v>
      </c>
      <c r="E77" s="7" t="s">
        <v>5</v>
      </c>
      <c r="F77" s="7" t="s">
        <v>73</v>
      </c>
      <c r="G77" s="7" t="s">
        <v>49</v>
      </c>
      <c r="I77" s="7" t="s">
        <v>66</v>
      </c>
      <c r="K77" s="7" t="s">
        <v>46</v>
      </c>
      <c r="L77" s="7" t="s">
        <v>65</v>
      </c>
      <c r="N77" s="7" t="s">
        <v>35</v>
      </c>
      <c r="O77" s="7" t="s">
        <v>35</v>
      </c>
      <c r="P77" s="7" t="s">
        <v>35</v>
      </c>
      <c r="S77" s="7" t="s">
        <v>44</v>
      </c>
      <c r="T77" s="7" t="s">
        <v>43</v>
      </c>
      <c r="U77" s="7" t="s">
        <v>54</v>
      </c>
      <c r="Y77" s="7" t="s">
        <v>82</v>
      </c>
      <c r="AA77" s="7" t="s">
        <v>41</v>
      </c>
      <c r="AG77" s="7" t="s">
        <v>38</v>
      </c>
      <c r="AH77" s="7" t="s">
        <v>54</v>
      </c>
      <c r="AJ77" s="7" t="s">
        <v>35</v>
      </c>
      <c r="AK77" s="7" t="s">
        <v>35</v>
      </c>
      <c r="AL77" s="7" t="s">
        <v>35</v>
      </c>
      <c r="AM77" s="7" t="s">
        <v>35</v>
      </c>
      <c r="AN77" s="7" t="s">
        <v>35</v>
      </c>
      <c r="AO77" s="7" t="s">
        <v>37</v>
      </c>
      <c r="AP77" s="7" t="s">
        <v>37</v>
      </c>
      <c r="AQ77" s="7" t="s">
        <v>37</v>
      </c>
      <c r="AR77" s="7" t="s">
        <v>37</v>
      </c>
      <c r="AS77" s="7" t="s">
        <v>37</v>
      </c>
      <c r="AT77" s="7" t="s">
        <v>37</v>
      </c>
      <c r="AY77" s="7" t="s">
        <v>37</v>
      </c>
      <c r="AZ77" s="7" t="s">
        <v>37</v>
      </c>
      <c r="BA77" s="7" t="s">
        <v>37</v>
      </c>
      <c r="BC77" s="7" t="s">
        <v>37</v>
      </c>
      <c r="BF77" s="7" t="s">
        <v>37</v>
      </c>
      <c r="BL77" s="7" t="s">
        <v>62</v>
      </c>
      <c r="BQ77" s="7" t="s">
        <v>69</v>
      </c>
    </row>
    <row r="78" spans="1:70" x14ac:dyDescent="0.2">
      <c r="A78" s="7" t="s">
        <v>106</v>
      </c>
      <c r="C78" s="7" t="s">
        <v>73</v>
      </c>
      <c r="D78" s="7" t="s">
        <v>173</v>
      </c>
      <c r="E78" s="7" t="s">
        <v>5</v>
      </c>
      <c r="F78" s="7" t="s">
        <v>105</v>
      </c>
      <c r="G78" s="7" t="s">
        <v>104</v>
      </c>
      <c r="H78" s="7" t="s">
        <v>103</v>
      </c>
      <c r="I78" s="7" t="s">
        <v>95</v>
      </c>
      <c r="K78" s="7" t="s">
        <v>83</v>
      </c>
      <c r="L78" s="7" t="s">
        <v>45</v>
      </c>
      <c r="M78" s="7" t="s">
        <v>39</v>
      </c>
      <c r="N78" s="7" t="s">
        <v>54</v>
      </c>
      <c r="O78" s="7" t="s">
        <v>54</v>
      </c>
      <c r="P78" s="7" t="s">
        <v>54</v>
      </c>
      <c r="Q78" s="7" t="s">
        <v>54</v>
      </c>
      <c r="R78" s="7" t="s">
        <v>54</v>
      </c>
      <c r="S78" s="7" t="s">
        <v>90</v>
      </c>
      <c r="T78" s="7" t="s">
        <v>57</v>
      </c>
      <c r="U78" s="7" t="s">
        <v>42</v>
      </c>
      <c r="V78" s="7" t="s">
        <v>70</v>
      </c>
      <c r="W78" s="7" t="s">
        <v>40</v>
      </c>
      <c r="X78" s="7" t="s">
        <v>40</v>
      </c>
      <c r="Y78" s="7" t="s">
        <v>40</v>
      </c>
      <c r="Z78" s="7" t="s">
        <v>40</v>
      </c>
      <c r="AA78" s="7" t="s">
        <v>41</v>
      </c>
      <c r="AF78" s="7" t="s">
        <v>102</v>
      </c>
      <c r="AG78" s="7" t="s">
        <v>101</v>
      </c>
      <c r="AH78" s="7" t="s">
        <v>35</v>
      </c>
      <c r="AI78" s="7" t="s">
        <v>35</v>
      </c>
      <c r="AJ78" s="7" t="s">
        <v>35</v>
      </c>
      <c r="AK78" s="7" t="s">
        <v>35</v>
      </c>
      <c r="AL78" s="7" t="s">
        <v>35</v>
      </c>
      <c r="AM78" s="7" t="s">
        <v>35</v>
      </c>
      <c r="AN78" s="7" t="s">
        <v>35</v>
      </c>
      <c r="AO78" s="7" t="s">
        <v>55</v>
      </c>
      <c r="AP78" s="7" t="s">
        <v>63</v>
      </c>
      <c r="AQ78" s="7" t="s">
        <v>63</v>
      </c>
      <c r="AR78" s="7" t="s">
        <v>63</v>
      </c>
      <c r="AS78" s="7" t="s">
        <v>55</v>
      </c>
      <c r="AT78" s="7" t="s">
        <v>37</v>
      </c>
      <c r="AU78" s="7" t="s">
        <v>55</v>
      </c>
      <c r="AV78" s="7" t="s">
        <v>37</v>
      </c>
      <c r="AW78" s="7" t="s">
        <v>55</v>
      </c>
      <c r="AX78" s="7" t="s">
        <v>55</v>
      </c>
      <c r="AY78" s="7" t="s">
        <v>63</v>
      </c>
      <c r="AZ78" s="7" t="s">
        <v>63</v>
      </c>
      <c r="BA78" s="7" t="s">
        <v>63</v>
      </c>
      <c r="BB78" s="7" t="s">
        <v>63</v>
      </c>
      <c r="BC78" s="7" t="s">
        <v>63</v>
      </c>
      <c r="BD78" s="7" t="s">
        <v>63</v>
      </c>
      <c r="BE78" s="7" t="s">
        <v>37</v>
      </c>
      <c r="BF78" s="7" t="s">
        <v>63</v>
      </c>
      <c r="BG78" s="7" t="s">
        <v>63</v>
      </c>
      <c r="BH78" s="7" t="s">
        <v>63</v>
      </c>
      <c r="BI78" s="7" t="s">
        <v>37</v>
      </c>
      <c r="BJ78" s="7" t="s">
        <v>63</v>
      </c>
      <c r="BK78" s="7" t="s">
        <v>56</v>
      </c>
      <c r="BL78" s="7" t="s">
        <v>36</v>
      </c>
      <c r="BM78" s="7" t="s">
        <v>35</v>
      </c>
      <c r="BN78" s="7" t="s">
        <v>35</v>
      </c>
      <c r="BO78" s="7" t="s">
        <v>35</v>
      </c>
      <c r="BQ78" s="7" t="s">
        <v>34</v>
      </c>
    </row>
    <row r="79" spans="1:70" x14ac:dyDescent="0.2">
      <c r="A79" s="7" t="s">
        <v>100</v>
      </c>
      <c r="C79" s="7" t="s">
        <v>73</v>
      </c>
      <c r="D79" s="7" t="s">
        <v>332</v>
      </c>
      <c r="E79" s="7" t="s">
        <v>6</v>
      </c>
      <c r="F79" s="7" t="s">
        <v>99</v>
      </c>
      <c r="G79" s="7" t="s">
        <v>98</v>
      </c>
      <c r="I79" s="7" t="s">
        <v>59</v>
      </c>
      <c r="K79" s="7" t="s">
        <v>46</v>
      </c>
      <c r="L79" s="7" t="s">
        <v>58</v>
      </c>
      <c r="N79" s="7" t="s">
        <v>35</v>
      </c>
      <c r="O79" s="7" t="s">
        <v>35</v>
      </c>
      <c r="P79" s="7" t="s">
        <v>35</v>
      </c>
      <c r="Q79" s="7" t="s">
        <v>35</v>
      </c>
      <c r="R79" s="7" t="s">
        <v>35</v>
      </c>
      <c r="S79" s="7" t="s">
        <v>39</v>
      </c>
      <c r="T79" s="7" t="s">
        <v>43</v>
      </c>
      <c r="U79" s="7" t="s">
        <v>42</v>
      </c>
      <c r="W79" s="7" t="s">
        <v>40</v>
      </c>
      <c r="AG79" s="7" t="s">
        <v>38</v>
      </c>
      <c r="AH79" s="7" t="s">
        <v>35</v>
      </c>
      <c r="AJ79" s="7" t="s">
        <v>35</v>
      </c>
      <c r="AK79" s="7" t="s">
        <v>35</v>
      </c>
      <c r="AM79" s="7" t="s">
        <v>35</v>
      </c>
      <c r="AO79" s="7" t="s">
        <v>37</v>
      </c>
      <c r="AP79" s="7" t="s">
        <v>37</v>
      </c>
      <c r="AS79" s="7" t="s">
        <v>37</v>
      </c>
      <c r="AT79" s="7" t="s">
        <v>37</v>
      </c>
      <c r="AV79" s="7" t="s">
        <v>37</v>
      </c>
      <c r="AY79" s="7" t="s">
        <v>37</v>
      </c>
      <c r="BA79" s="7" t="s">
        <v>37</v>
      </c>
      <c r="BB79" s="7" t="s">
        <v>37</v>
      </c>
      <c r="BC79" s="7" t="s">
        <v>37</v>
      </c>
      <c r="BD79" s="7" t="s">
        <v>37</v>
      </c>
      <c r="BE79" s="7" t="s">
        <v>37</v>
      </c>
      <c r="BM79" s="7" t="s">
        <v>35</v>
      </c>
      <c r="BN79" s="7" t="s">
        <v>35</v>
      </c>
      <c r="BO79" s="7" t="s">
        <v>35</v>
      </c>
      <c r="BQ79" s="7" t="s">
        <v>53</v>
      </c>
    </row>
    <row r="80" spans="1:70" x14ac:dyDescent="0.2">
      <c r="A80" s="7" t="s">
        <v>97</v>
      </c>
      <c r="C80" s="7" t="s">
        <v>73</v>
      </c>
      <c r="D80" s="7" t="s">
        <v>173</v>
      </c>
      <c r="E80" s="7" t="s">
        <v>6</v>
      </c>
      <c r="F80" s="7" t="s">
        <v>96</v>
      </c>
      <c r="G80" s="7" t="s">
        <v>67</v>
      </c>
      <c r="I80" s="7" t="s">
        <v>95</v>
      </c>
      <c r="K80" s="7" t="s">
        <v>83</v>
      </c>
      <c r="L80" s="7" t="s">
        <v>45</v>
      </c>
      <c r="M80" s="7" t="s">
        <v>39</v>
      </c>
      <c r="N80" s="7" t="s">
        <v>35</v>
      </c>
      <c r="O80" s="7" t="s">
        <v>54</v>
      </c>
      <c r="P80" s="7" t="s">
        <v>54</v>
      </c>
      <c r="Q80" s="7" t="s">
        <v>54</v>
      </c>
      <c r="R80" s="7" t="s">
        <v>35</v>
      </c>
      <c r="S80" s="7" t="s">
        <v>39</v>
      </c>
      <c r="T80" s="7" t="s">
        <v>57</v>
      </c>
      <c r="U80" s="7" t="s">
        <v>42</v>
      </c>
      <c r="V80" s="7" t="s">
        <v>70</v>
      </c>
      <c r="W80" s="7" t="s">
        <v>40</v>
      </c>
      <c r="X80" s="7" t="s">
        <v>40</v>
      </c>
      <c r="Y80" s="7" t="s">
        <v>40</v>
      </c>
      <c r="Z80" s="7" t="s">
        <v>40</v>
      </c>
      <c r="AA80" s="7" t="s">
        <v>94</v>
      </c>
      <c r="AB80" s="7" t="s">
        <v>94</v>
      </c>
      <c r="AC80" s="7" t="s">
        <v>40</v>
      </c>
      <c r="AG80" s="7" t="s">
        <v>38</v>
      </c>
      <c r="AH80" s="7" t="s">
        <v>35</v>
      </c>
      <c r="AI80" s="7" t="s">
        <v>35</v>
      </c>
      <c r="AJ80" s="7" t="s">
        <v>35</v>
      </c>
      <c r="AK80" s="7" t="s">
        <v>35</v>
      </c>
      <c r="AL80" s="7" t="s">
        <v>35</v>
      </c>
      <c r="AM80" s="7" t="s">
        <v>35</v>
      </c>
      <c r="AN80" s="7" t="s">
        <v>35</v>
      </c>
      <c r="AO80" s="7" t="s">
        <v>55</v>
      </c>
      <c r="AP80" s="7" t="s">
        <v>37</v>
      </c>
      <c r="AQ80" s="7" t="s">
        <v>37</v>
      </c>
      <c r="AR80" s="7" t="s">
        <v>63</v>
      </c>
      <c r="AU80" s="7" t="s">
        <v>37</v>
      </c>
      <c r="AV80" s="7" t="s">
        <v>63</v>
      </c>
      <c r="AW80" s="7" t="s">
        <v>63</v>
      </c>
      <c r="AX80" s="7" t="s">
        <v>37</v>
      </c>
      <c r="AY80" s="7" t="s">
        <v>63</v>
      </c>
      <c r="AZ80" s="7" t="s">
        <v>63</v>
      </c>
      <c r="BA80" s="7" t="s">
        <v>63</v>
      </c>
      <c r="BB80" s="7" t="s">
        <v>63</v>
      </c>
      <c r="BC80" s="7" t="s">
        <v>37</v>
      </c>
      <c r="BD80" s="7" t="s">
        <v>63</v>
      </c>
      <c r="BE80" s="7" t="s">
        <v>63</v>
      </c>
      <c r="BF80" s="7" t="s">
        <v>63</v>
      </c>
      <c r="BG80" s="7" t="s">
        <v>37</v>
      </c>
      <c r="BH80" s="7" t="s">
        <v>37</v>
      </c>
      <c r="BI80" s="7" t="s">
        <v>37</v>
      </c>
      <c r="BK80" s="7" t="s">
        <v>56</v>
      </c>
      <c r="BL80" s="7" t="s">
        <v>36</v>
      </c>
      <c r="BM80" s="7" t="s">
        <v>35</v>
      </c>
      <c r="BN80" s="7" t="s">
        <v>35</v>
      </c>
      <c r="BO80" s="7" t="s">
        <v>35</v>
      </c>
      <c r="BQ80" s="7" t="s">
        <v>34</v>
      </c>
    </row>
    <row r="81" spans="1:69" x14ac:dyDescent="0.2">
      <c r="A81" s="7" t="s">
        <v>93</v>
      </c>
      <c r="C81" s="7" t="s">
        <v>73</v>
      </c>
      <c r="D81" s="7" t="s">
        <v>173</v>
      </c>
      <c r="E81" s="7" t="s">
        <v>6</v>
      </c>
      <c r="F81" s="7" t="s">
        <v>92</v>
      </c>
      <c r="G81" s="7" t="s">
        <v>67</v>
      </c>
      <c r="H81" s="7" t="s">
        <v>79</v>
      </c>
      <c r="I81" s="7" t="s">
        <v>91</v>
      </c>
      <c r="K81" s="7" t="s">
        <v>83</v>
      </c>
      <c r="L81" s="7" t="s">
        <v>37</v>
      </c>
      <c r="M81" s="7" t="s">
        <v>39</v>
      </c>
      <c r="N81" s="7" t="s">
        <v>35</v>
      </c>
      <c r="O81" s="7" t="s">
        <v>54</v>
      </c>
      <c r="P81" s="7" t="s">
        <v>54</v>
      </c>
      <c r="Q81" s="7" t="s">
        <v>35</v>
      </c>
      <c r="R81" s="7" t="s">
        <v>54</v>
      </c>
      <c r="S81" s="7" t="s">
        <v>90</v>
      </c>
      <c r="U81" s="7" t="s">
        <v>42</v>
      </c>
      <c r="V81" s="7" t="s">
        <v>70</v>
      </c>
      <c r="W81" s="7" t="s">
        <v>40</v>
      </c>
      <c r="X81" s="7" t="s">
        <v>40</v>
      </c>
      <c r="Y81" s="7" t="s">
        <v>40</v>
      </c>
      <c r="Z81" s="7" t="s">
        <v>40</v>
      </c>
      <c r="AG81" s="7" t="s">
        <v>38</v>
      </c>
      <c r="AH81" s="7" t="s">
        <v>35</v>
      </c>
      <c r="AI81" s="7" t="s">
        <v>35</v>
      </c>
      <c r="AJ81" s="7" t="s">
        <v>35</v>
      </c>
      <c r="AK81" s="7" t="s">
        <v>35</v>
      </c>
      <c r="AL81" s="7" t="s">
        <v>35</v>
      </c>
      <c r="AM81" s="7" t="s">
        <v>35</v>
      </c>
      <c r="AN81" s="7" t="s">
        <v>35</v>
      </c>
      <c r="AO81" s="7" t="s">
        <v>37</v>
      </c>
      <c r="AP81" s="7" t="s">
        <v>63</v>
      </c>
      <c r="AQ81" s="7" t="s">
        <v>63</v>
      </c>
      <c r="AR81" s="7" t="s">
        <v>63</v>
      </c>
      <c r="AS81" s="7" t="s">
        <v>63</v>
      </c>
      <c r="AT81" s="7" t="s">
        <v>37</v>
      </c>
      <c r="AU81" s="7" t="s">
        <v>37</v>
      </c>
      <c r="AV81" s="7" t="s">
        <v>63</v>
      </c>
      <c r="AW81" s="7" t="s">
        <v>63</v>
      </c>
      <c r="AX81" s="7" t="s">
        <v>63</v>
      </c>
      <c r="AY81" s="7" t="s">
        <v>63</v>
      </c>
      <c r="AZ81" s="7" t="s">
        <v>63</v>
      </c>
      <c r="BA81" s="7" t="s">
        <v>63</v>
      </c>
      <c r="BB81" s="7" t="s">
        <v>63</v>
      </c>
      <c r="BC81" s="7" t="s">
        <v>63</v>
      </c>
      <c r="BD81" s="7" t="s">
        <v>63</v>
      </c>
      <c r="BE81" s="7" t="s">
        <v>63</v>
      </c>
      <c r="BF81" s="7" t="s">
        <v>63</v>
      </c>
      <c r="BG81" s="7" t="s">
        <v>63</v>
      </c>
      <c r="BH81" s="7" t="s">
        <v>63</v>
      </c>
      <c r="BI81" s="7" t="s">
        <v>63</v>
      </c>
      <c r="BK81" s="7" t="s">
        <v>37</v>
      </c>
      <c r="BL81" s="7" t="s">
        <v>36</v>
      </c>
      <c r="BM81" s="7" t="s">
        <v>35</v>
      </c>
      <c r="BN81" s="7" t="s">
        <v>35</v>
      </c>
      <c r="BO81" s="7" t="s">
        <v>35</v>
      </c>
      <c r="BQ81" s="7" t="s">
        <v>34</v>
      </c>
    </row>
    <row r="82" spans="1:69" x14ac:dyDescent="0.2">
      <c r="A82" s="7" t="s">
        <v>89</v>
      </c>
      <c r="C82" s="7" t="s">
        <v>51</v>
      </c>
      <c r="D82" s="7" t="s">
        <v>332</v>
      </c>
      <c r="E82" s="7" t="s">
        <v>5</v>
      </c>
      <c r="F82" s="7" t="s">
        <v>51</v>
      </c>
      <c r="G82" s="7" t="s">
        <v>49</v>
      </c>
      <c r="I82" s="7" t="s">
        <v>66</v>
      </c>
      <c r="K82" s="7" t="s">
        <v>83</v>
      </c>
      <c r="L82" s="7" t="s">
        <v>88</v>
      </c>
      <c r="N82" s="7" t="s">
        <v>35</v>
      </c>
      <c r="O82" s="7" t="s">
        <v>35</v>
      </c>
      <c r="P82" s="7" t="s">
        <v>35</v>
      </c>
      <c r="S82" s="7" t="s">
        <v>44</v>
      </c>
      <c r="U82" s="7" t="s">
        <v>42</v>
      </c>
      <c r="V82" s="7" t="s">
        <v>39</v>
      </c>
      <c r="W82" s="7" t="s">
        <v>40</v>
      </c>
      <c r="X82" s="7" t="s">
        <v>40</v>
      </c>
      <c r="Y82" s="7" t="s">
        <v>40</v>
      </c>
      <c r="AA82" s="7" t="s">
        <v>41</v>
      </c>
      <c r="AF82" s="7" t="s">
        <v>44</v>
      </c>
      <c r="AG82" s="7" t="s">
        <v>38</v>
      </c>
      <c r="AH82" s="7" t="s">
        <v>35</v>
      </c>
      <c r="AI82" s="7" t="s">
        <v>35</v>
      </c>
      <c r="AL82" s="7" t="s">
        <v>35</v>
      </c>
      <c r="AM82" s="7" t="s">
        <v>35</v>
      </c>
      <c r="AN82" s="7" t="s">
        <v>35</v>
      </c>
      <c r="AO82" s="7" t="s">
        <v>37</v>
      </c>
      <c r="AP82" s="7" t="s">
        <v>37</v>
      </c>
      <c r="AQ82" s="7" t="s">
        <v>37</v>
      </c>
      <c r="AR82" s="7" t="s">
        <v>37</v>
      </c>
      <c r="AS82" s="7" t="s">
        <v>37</v>
      </c>
      <c r="AT82" s="7" t="s">
        <v>37</v>
      </c>
      <c r="AY82" s="7" t="s">
        <v>37</v>
      </c>
      <c r="AZ82" s="7" t="s">
        <v>37</v>
      </c>
      <c r="BA82" s="7" t="s">
        <v>37</v>
      </c>
      <c r="BC82" s="7" t="s">
        <v>37</v>
      </c>
      <c r="BD82" s="7" t="s">
        <v>37</v>
      </c>
      <c r="BE82" s="7" t="s">
        <v>37</v>
      </c>
      <c r="BL82" s="7" t="s">
        <v>36</v>
      </c>
      <c r="BM82" s="7" t="s">
        <v>35</v>
      </c>
      <c r="BN82" s="7" t="s">
        <v>35</v>
      </c>
      <c r="BO82" s="7" t="s">
        <v>35</v>
      </c>
      <c r="BQ82" s="7" t="s">
        <v>69</v>
      </c>
    </row>
    <row r="83" spans="1:69" x14ac:dyDescent="0.2">
      <c r="A83" s="7" t="s">
        <v>87</v>
      </c>
      <c r="C83" s="7" t="s">
        <v>51</v>
      </c>
      <c r="D83" s="7" t="s">
        <v>332</v>
      </c>
      <c r="E83" s="7" t="s">
        <v>5</v>
      </c>
      <c r="F83" s="7" t="s">
        <v>86</v>
      </c>
      <c r="G83" s="7" t="s">
        <v>49</v>
      </c>
      <c r="I83" s="7" t="s">
        <v>59</v>
      </c>
      <c r="K83" s="7" t="s">
        <v>46</v>
      </c>
      <c r="L83" s="7" t="s">
        <v>65</v>
      </c>
      <c r="M83" s="7" t="s">
        <v>39</v>
      </c>
      <c r="N83" s="7" t="s">
        <v>54</v>
      </c>
      <c r="O83" s="7" t="s">
        <v>54</v>
      </c>
      <c r="P83" s="7" t="s">
        <v>54</v>
      </c>
      <c r="S83" s="7" t="s">
        <v>39</v>
      </c>
      <c r="T83" s="7" t="s">
        <v>57</v>
      </c>
      <c r="U83" s="7" t="s">
        <v>42</v>
      </c>
      <c r="V83" s="7" t="s">
        <v>39</v>
      </c>
      <c r="W83" s="7" t="s">
        <v>40</v>
      </c>
      <c r="X83" s="7" t="s">
        <v>40</v>
      </c>
      <c r="Y83" s="7" t="s">
        <v>40</v>
      </c>
      <c r="AA83" s="7" t="s">
        <v>41</v>
      </c>
      <c r="AB83" s="7" t="s">
        <v>40</v>
      </c>
      <c r="AC83" s="7" t="s">
        <v>40</v>
      </c>
      <c r="AG83" s="7" t="s">
        <v>38</v>
      </c>
      <c r="AH83" s="7" t="s">
        <v>35</v>
      </c>
      <c r="AI83" s="7" t="s">
        <v>35</v>
      </c>
      <c r="AJ83" s="7" t="s">
        <v>35</v>
      </c>
      <c r="AK83" s="7" t="s">
        <v>35</v>
      </c>
      <c r="AL83" s="7" t="s">
        <v>35</v>
      </c>
      <c r="AM83" s="7" t="s">
        <v>35</v>
      </c>
      <c r="AN83" s="7" t="s">
        <v>35</v>
      </c>
      <c r="AO83" s="7" t="s">
        <v>37</v>
      </c>
      <c r="AP83" s="7" t="s">
        <v>37</v>
      </c>
      <c r="AQ83" s="7" t="s">
        <v>37</v>
      </c>
      <c r="AR83" s="7" t="s">
        <v>37</v>
      </c>
      <c r="AS83" s="7" t="s">
        <v>37</v>
      </c>
      <c r="AT83" s="7" t="s">
        <v>37</v>
      </c>
      <c r="AU83" s="7" t="s">
        <v>37</v>
      </c>
      <c r="AY83" s="7" t="s">
        <v>63</v>
      </c>
      <c r="AZ83" s="7" t="s">
        <v>63</v>
      </c>
      <c r="BC83" s="7" t="s">
        <v>63</v>
      </c>
      <c r="BD83" s="7" t="s">
        <v>63</v>
      </c>
      <c r="BL83" s="7" t="s">
        <v>36</v>
      </c>
      <c r="BM83" s="7" t="s">
        <v>35</v>
      </c>
      <c r="BN83" s="7" t="s">
        <v>35</v>
      </c>
      <c r="BO83" s="7" t="s">
        <v>54</v>
      </c>
      <c r="BQ83" s="7" t="s">
        <v>69</v>
      </c>
    </row>
    <row r="84" spans="1:69" x14ac:dyDescent="0.2">
      <c r="A84" s="7" t="s">
        <v>85</v>
      </c>
      <c r="C84" s="7" t="s">
        <v>51</v>
      </c>
      <c r="D84" s="7" t="s">
        <v>332</v>
      </c>
      <c r="E84" s="7" t="s">
        <v>5</v>
      </c>
      <c r="F84" s="7" t="s">
        <v>84</v>
      </c>
      <c r="G84" s="7" t="s">
        <v>49</v>
      </c>
      <c r="I84" s="7" t="s">
        <v>66</v>
      </c>
      <c r="K84" s="7" t="s">
        <v>83</v>
      </c>
      <c r="L84" s="7" t="s">
        <v>58</v>
      </c>
      <c r="M84" s="7" t="s">
        <v>39</v>
      </c>
      <c r="N84" s="7" t="s">
        <v>54</v>
      </c>
      <c r="O84" s="7" t="s">
        <v>54</v>
      </c>
      <c r="P84" s="7" t="s">
        <v>54</v>
      </c>
      <c r="Q84" s="7" t="s">
        <v>54</v>
      </c>
      <c r="S84" s="7" t="s">
        <v>39</v>
      </c>
      <c r="T84" s="7" t="s">
        <v>57</v>
      </c>
      <c r="U84" s="7" t="s">
        <v>42</v>
      </c>
      <c r="V84" s="7" t="s">
        <v>39</v>
      </c>
      <c r="W84" s="7" t="s">
        <v>82</v>
      </c>
      <c r="Y84" s="7" t="s">
        <v>82</v>
      </c>
      <c r="AA84" s="7" t="s">
        <v>40</v>
      </c>
      <c r="AB84" s="7" t="s">
        <v>40</v>
      </c>
      <c r="AC84" s="7" t="s">
        <v>40</v>
      </c>
      <c r="AG84" s="7" t="s">
        <v>38</v>
      </c>
      <c r="AH84" s="7" t="s">
        <v>35</v>
      </c>
      <c r="AI84" s="7" t="s">
        <v>35</v>
      </c>
      <c r="AJ84" s="7" t="s">
        <v>35</v>
      </c>
      <c r="AK84" s="7" t="s">
        <v>35</v>
      </c>
      <c r="AL84" s="7" t="s">
        <v>35</v>
      </c>
      <c r="AM84" s="7" t="s">
        <v>35</v>
      </c>
      <c r="AN84" s="7" t="s">
        <v>35</v>
      </c>
      <c r="AP84" s="7" t="s">
        <v>63</v>
      </c>
      <c r="AQ84" s="7" t="s">
        <v>63</v>
      </c>
      <c r="AR84" s="7" t="s">
        <v>63</v>
      </c>
      <c r="AS84" s="7" t="s">
        <v>63</v>
      </c>
      <c r="AT84" s="7" t="s">
        <v>63</v>
      </c>
      <c r="AV84" s="7" t="s">
        <v>63</v>
      </c>
      <c r="AY84" s="7" t="s">
        <v>63</v>
      </c>
      <c r="AZ84" s="7" t="s">
        <v>63</v>
      </c>
      <c r="BB84" s="7" t="s">
        <v>63</v>
      </c>
      <c r="BC84" s="7" t="s">
        <v>63</v>
      </c>
      <c r="BD84" s="7" t="s">
        <v>63</v>
      </c>
      <c r="BE84" s="7" t="s">
        <v>63</v>
      </c>
      <c r="BL84" s="7" t="s">
        <v>36</v>
      </c>
      <c r="BM84" s="7" t="s">
        <v>35</v>
      </c>
      <c r="BO84" s="7" t="s">
        <v>54</v>
      </c>
      <c r="BQ84" s="7" t="s">
        <v>69</v>
      </c>
    </row>
    <row r="85" spans="1:69" x14ac:dyDescent="0.2">
      <c r="A85" s="7" t="s">
        <v>81</v>
      </c>
      <c r="C85" s="7" t="s">
        <v>73</v>
      </c>
      <c r="D85" s="7" t="s">
        <v>332</v>
      </c>
      <c r="E85" s="7" t="s">
        <v>5</v>
      </c>
      <c r="F85" s="7" t="s">
        <v>73</v>
      </c>
      <c r="G85" s="7" t="s">
        <v>80</v>
      </c>
      <c r="H85" s="7" t="s">
        <v>79</v>
      </c>
      <c r="I85" s="7" t="s">
        <v>59</v>
      </c>
      <c r="K85" s="7" t="s">
        <v>46</v>
      </c>
      <c r="L85" s="7" t="s">
        <v>63</v>
      </c>
      <c r="M85" s="7" t="s">
        <v>39</v>
      </c>
      <c r="N85" s="7" t="s">
        <v>54</v>
      </c>
      <c r="O85" s="7" t="s">
        <v>54</v>
      </c>
      <c r="P85" s="7" t="s">
        <v>54</v>
      </c>
      <c r="Q85" s="7" t="s">
        <v>54</v>
      </c>
      <c r="R85" s="7" t="s">
        <v>54</v>
      </c>
      <c r="S85" s="7" t="s">
        <v>39</v>
      </c>
      <c r="T85" s="7" t="s">
        <v>43</v>
      </c>
      <c r="U85" s="7" t="s">
        <v>42</v>
      </c>
      <c r="V85" s="7" t="s">
        <v>39</v>
      </c>
      <c r="W85" s="7" t="s">
        <v>40</v>
      </c>
      <c r="X85" s="7" t="s">
        <v>40</v>
      </c>
      <c r="Y85" s="7" t="s">
        <v>40</v>
      </c>
      <c r="Z85" s="7" t="s">
        <v>40</v>
      </c>
      <c r="AA85" s="7" t="s">
        <v>41</v>
      </c>
      <c r="AB85" s="7" t="s">
        <v>40</v>
      </c>
      <c r="AC85" s="7" t="s">
        <v>40</v>
      </c>
      <c r="AD85" s="7" t="s">
        <v>40</v>
      </c>
      <c r="AF85" s="7" t="s">
        <v>39</v>
      </c>
      <c r="AG85" s="7" t="s">
        <v>38</v>
      </c>
      <c r="AH85" s="7" t="s">
        <v>54</v>
      </c>
      <c r="AI85" s="7" t="s">
        <v>35</v>
      </c>
      <c r="AJ85" s="7" t="s">
        <v>35</v>
      </c>
      <c r="AK85" s="7" t="s">
        <v>35</v>
      </c>
      <c r="AL85" s="7" t="s">
        <v>35</v>
      </c>
      <c r="AM85" s="7" t="s">
        <v>54</v>
      </c>
      <c r="AN85" s="7" t="s">
        <v>54</v>
      </c>
      <c r="AO85" s="7" t="s">
        <v>37</v>
      </c>
      <c r="AQ85" s="7" t="s">
        <v>37</v>
      </c>
      <c r="AT85" s="7" t="s">
        <v>55</v>
      </c>
      <c r="AU85" s="7" t="s">
        <v>55</v>
      </c>
      <c r="AV85" s="7" t="s">
        <v>55</v>
      </c>
      <c r="AW85" s="7" t="s">
        <v>37</v>
      </c>
      <c r="AX85" s="7" t="s">
        <v>37</v>
      </c>
      <c r="AY85" s="7" t="s">
        <v>55</v>
      </c>
      <c r="AZ85" s="7" t="s">
        <v>37</v>
      </c>
      <c r="BA85" s="7" t="s">
        <v>37</v>
      </c>
      <c r="BB85" s="7" t="s">
        <v>37</v>
      </c>
      <c r="BC85" s="7" t="s">
        <v>55</v>
      </c>
      <c r="BE85" s="7" t="s">
        <v>37</v>
      </c>
      <c r="BK85" s="7" t="s">
        <v>56</v>
      </c>
      <c r="BL85" s="7" t="s">
        <v>62</v>
      </c>
      <c r="BM85" s="7" t="s">
        <v>54</v>
      </c>
      <c r="BO85" s="7" t="s">
        <v>54</v>
      </c>
      <c r="BQ85" s="7" t="s">
        <v>53</v>
      </c>
    </row>
    <row r="86" spans="1:69" x14ac:dyDescent="0.2">
      <c r="A86" s="7" t="s">
        <v>78</v>
      </c>
      <c r="C86" s="7" t="s">
        <v>73</v>
      </c>
      <c r="D86" s="7" t="s">
        <v>332</v>
      </c>
      <c r="E86" s="7" t="s">
        <v>5</v>
      </c>
      <c r="F86" s="7" t="s">
        <v>77</v>
      </c>
      <c r="G86" s="7" t="s">
        <v>49</v>
      </c>
      <c r="I86" s="7" t="s">
        <v>59</v>
      </c>
      <c r="K86" s="7" t="s">
        <v>46</v>
      </c>
      <c r="L86" s="7" t="s">
        <v>76</v>
      </c>
      <c r="N86" s="7" t="s">
        <v>54</v>
      </c>
      <c r="O86" s="7" t="s">
        <v>54</v>
      </c>
      <c r="P86" s="7" t="s">
        <v>54</v>
      </c>
      <c r="S86" s="7" t="s">
        <v>39</v>
      </c>
      <c r="T86" s="7" t="s">
        <v>43</v>
      </c>
      <c r="U86" s="7" t="s">
        <v>42</v>
      </c>
      <c r="V86" s="7" t="s">
        <v>39</v>
      </c>
      <c r="W86" s="7" t="s">
        <v>40</v>
      </c>
      <c r="X86" s="7" t="s">
        <v>40</v>
      </c>
      <c r="AA86" s="7" t="s">
        <v>40</v>
      </c>
      <c r="AB86" s="7" t="s">
        <v>40</v>
      </c>
      <c r="AC86" s="7" t="s">
        <v>40</v>
      </c>
      <c r="AG86" s="7" t="s">
        <v>38</v>
      </c>
      <c r="AH86" s="7" t="s">
        <v>35</v>
      </c>
      <c r="AI86" s="7" t="s">
        <v>35</v>
      </c>
      <c r="AJ86" s="7" t="s">
        <v>35</v>
      </c>
      <c r="AK86" s="7" t="s">
        <v>35</v>
      </c>
      <c r="AL86" s="7" t="s">
        <v>35</v>
      </c>
      <c r="AM86" s="7" t="s">
        <v>54</v>
      </c>
      <c r="AN86" s="7" t="s">
        <v>54</v>
      </c>
      <c r="AO86" s="7" t="s">
        <v>37</v>
      </c>
      <c r="AP86" s="7" t="s">
        <v>37</v>
      </c>
      <c r="AQ86" s="7" t="s">
        <v>37</v>
      </c>
      <c r="AR86" s="7" t="s">
        <v>37</v>
      </c>
      <c r="AS86" s="7" t="s">
        <v>37</v>
      </c>
      <c r="AT86" s="7" t="s">
        <v>37</v>
      </c>
      <c r="AY86" s="7" t="s">
        <v>37</v>
      </c>
      <c r="AZ86" s="7" t="s">
        <v>37</v>
      </c>
      <c r="BA86" s="7" t="s">
        <v>37</v>
      </c>
      <c r="BB86" s="7" t="s">
        <v>37</v>
      </c>
      <c r="BC86" s="7" t="s">
        <v>37</v>
      </c>
      <c r="BD86" s="7" t="s">
        <v>37</v>
      </c>
      <c r="BE86" s="7" t="s">
        <v>37</v>
      </c>
      <c r="BL86" s="7" t="s">
        <v>36</v>
      </c>
      <c r="BM86" s="7" t="s">
        <v>35</v>
      </c>
      <c r="BN86" s="7" t="s">
        <v>35</v>
      </c>
      <c r="BQ86" s="7" t="s">
        <v>69</v>
      </c>
    </row>
    <row r="87" spans="1:69" x14ac:dyDescent="0.2">
      <c r="A87" s="7" t="s">
        <v>75</v>
      </c>
      <c r="C87" s="7" t="s">
        <v>73</v>
      </c>
      <c r="D87" s="7" t="s">
        <v>332</v>
      </c>
      <c r="E87" s="7" t="s">
        <v>5</v>
      </c>
      <c r="F87" s="7" t="s">
        <v>73</v>
      </c>
      <c r="G87" s="7" t="s">
        <v>49</v>
      </c>
      <c r="I87" s="7" t="s">
        <v>66</v>
      </c>
      <c r="K87" s="7" t="s">
        <v>46</v>
      </c>
      <c r="L87" s="7" t="s">
        <v>45</v>
      </c>
      <c r="M87" s="7" t="s">
        <v>39</v>
      </c>
      <c r="N87" s="7" t="s">
        <v>54</v>
      </c>
      <c r="O87" s="7" t="s">
        <v>54</v>
      </c>
      <c r="P87" s="7" t="s">
        <v>54</v>
      </c>
      <c r="S87" s="7" t="s">
        <v>39</v>
      </c>
      <c r="T87" s="7" t="s">
        <v>43</v>
      </c>
      <c r="U87" s="7" t="s">
        <v>42</v>
      </c>
      <c r="V87" s="7" t="s">
        <v>70</v>
      </c>
      <c r="W87" s="7" t="s">
        <v>40</v>
      </c>
      <c r="X87" s="7" t="s">
        <v>40</v>
      </c>
      <c r="Y87" s="7" t="s">
        <v>40</v>
      </c>
      <c r="AA87" s="7" t="s">
        <v>40</v>
      </c>
      <c r="AB87" s="7" t="s">
        <v>40</v>
      </c>
      <c r="AG87" s="7" t="s">
        <v>38</v>
      </c>
      <c r="AH87" s="7" t="s">
        <v>35</v>
      </c>
      <c r="AL87" s="7" t="s">
        <v>35</v>
      </c>
      <c r="AN87" s="7" t="s">
        <v>54</v>
      </c>
      <c r="AO87" s="7" t="s">
        <v>37</v>
      </c>
      <c r="AP87" s="7" t="s">
        <v>37</v>
      </c>
      <c r="AQ87" s="7" t="s">
        <v>37</v>
      </c>
      <c r="AS87" s="7" t="s">
        <v>37</v>
      </c>
      <c r="AT87" s="7" t="s">
        <v>37</v>
      </c>
      <c r="AY87" s="7" t="s">
        <v>37</v>
      </c>
      <c r="AZ87" s="7" t="s">
        <v>37</v>
      </c>
      <c r="BA87" s="7" t="s">
        <v>37</v>
      </c>
      <c r="BC87" s="7" t="s">
        <v>37</v>
      </c>
      <c r="BD87" s="7" t="s">
        <v>37</v>
      </c>
      <c r="BL87" s="7" t="s">
        <v>62</v>
      </c>
      <c r="BM87" s="7" t="s">
        <v>35</v>
      </c>
      <c r="BQ87" s="7" t="s">
        <v>53</v>
      </c>
    </row>
    <row r="88" spans="1:69" x14ac:dyDescent="0.2">
      <c r="A88" s="7" t="s">
        <v>74</v>
      </c>
      <c r="C88" s="7" t="s">
        <v>73</v>
      </c>
      <c r="D88" s="7" t="s">
        <v>332</v>
      </c>
      <c r="E88" s="7" t="s">
        <v>6</v>
      </c>
      <c r="F88" s="7" t="s">
        <v>72</v>
      </c>
      <c r="G88" s="7" t="s">
        <v>67</v>
      </c>
      <c r="I88" s="7" t="s">
        <v>71</v>
      </c>
      <c r="K88" s="7" t="s">
        <v>46</v>
      </c>
      <c r="L88" s="7" t="s">
        <v>45</v>
      </c>
      <c r="N88" s="7" t="s">
        <v>54</v>
      </c>
      <c r="O88" s="7" t="s">
        <v>54</v>
      </c>
      <c r="P88" s="7" t="s">
        <v>54</v>
      </c>
      <c r="S88" s="7" t="s">
        <v>64</v>
      </c>
      <c r="T88" s="7" t="s">
        <v>43</v>
      </c>
      <c r="V88" s="7" t="s">
        <v>70</v>
      </c>
      <c r="W88" s="7" t="s">
        <v>40</v>
      </c>
      <c r="X88" s="7" t="s">
        <v>40</v>
      </c>
      <c r="AA88" s="7" t="s">
        <v>41</v>
      </c>
      <c r="AF88" s="7" t="s">
        <v>39</v>
      </c>
      <c r="AG88" s="7" t="s">
        <v>38</v>
      </c>
      <c r="AH88" s="7" t="s">
        <v>54</v>
      </c>
      <c r="AI88" s="7" t="s">
        <v>35</v>
      </c>
      <c r="AJ88" s="7" t="s">
        <v>35</v>
      </c>
      <c r="AL88" s="7" t="s">
        <v>35</v>
      </c>
      <c r="AM88" s="7" t="s">
        <v>35</v>
      </c>
      <c r="AO88" s="7" t="s">
        <v>37</v>
      </c>
      <c r="AP88" s="7" t="s">
        <v>37</v>
      </c>
      <c r="AQ88" s="7" t="s">
        <v>37</v>
      </c>
      <c r="AR88" s="7" t="s">
        <v>37</v>
      </c>
      <c r="AS88" s="7" t="s">
        <v>37</v>
      </c>
      <c r="AY88" s="7" t="s">
        <v>37</v>
      </c>
      <c r="AZ88" s="7" t="s">
        <v>37</v>
      </c>
      <c r="BQ88" s="7" t="s">
        <v>69</v>
      </c>
    </row>
    <row r="89" spans="1:69" x14ac:dyDescent="0.2">
      <c r="A89" s="7" t="s">
        <v>68</v>
      </c>
      <c r="C89" s="7" t="s">
        <v>51</v>
      </c>
      <c r="D89" s="7" t="s">
        <v>332</v>
      </c>
      <c r="E89" s="7" t="s">
        <v>6</v>
      </c>
      <c r="F89" s="7" t="s">
        <v>51</v>
      </c>
      <c r="G89" s="7" t="s">
        <v>67</v>
      </c>
      <c r="I89" s="7" t="s">
        <v>66</v>
      </c>
      <c r="K89" s="7" t="s">
        <v>46</v>
      </c>
      <c r="L89" s="7" t="s">
        <v>65</v>
      </c>
      <c r="M89" s="7" t="s">
        <v>39</v>
      </c>
      <c r="N89" s="7" t="s">
        <v>54</v>
      </c>
      <c r="O89" s="7" t="s">
        <v>54</v>
      </c>
      <c r="S89" s="7" t="s">
        <v>64</v>
      </c>
      <c r="T89" s="7" t="s">
        <v>43</v>
      </c>
      <c r="U89" s="7" t="s">
        <v>42</v>
      </c>
      <c r="V89" s="7" t="s">
        <v>39</v>
      </c>
      <c r="W89" s="7" t="s">
        <v>40</v>
      </c>
      <c r="AA89" s="7" t="s">
        <v>41</v>
      </c>
      <c r="AB89" s="7" t="s">
        <v>40</v>
      </c>
      <c r="AC89" s="7" t="s">
        <v>40</v>
      </c>
      <c r="AF89" s="7" t="s">
        <v>39</v>
      </c>
      <c r="AG89" s="7" t="s">
        <v>38</v>
      </c>
      <c r="AH89" s="7" t="s">
        <v>54</v>
      </c>
      <c r="AI89" s="7" t="s">
        <v>35</v>
      </c>
      <c r="AJ89" s="7" t="s">
        <v>35</v>
      </c>
      <c r="AL89" s="7" t="s">
        <v>35</v>
      </c>
      <c r="AO89" s="7" t="s">
        <v>37</v>
      </c>
      <c r="AP89" s="7" t="s">
        <v>37</v>
      </c>
      <c r="AQ89" s="7" t="s">
        <v>37</v>
      </c>
      <c r="AR89" s="7" t="s">
        <v>37</v>
      </c>
      <c r="AS89" s="7" t="s">
        <v>56</v>
      </c>
      <c r="AT89" s="7" t="s">
        <v>56</v>
      </c>
      <c r="AU89" s="7" t="s">
        <v>37</v>
      </c>
      <c r="AV89" s="7" t="s">
        <v>37</v>
      </c>
      <c r="AY89" s="7" t="s">
        <v>37</v>
      </c>
      <c r="AZ89" s="7" t="s">
        <v>37</v>
      </c>
      <c r="BA89" s="7" t="s">
        <v>37</v>
      </c>
      <c r="BB89" s="7" t="s">
        <v>37</v>
      </c>
      <c r="BC89" s="7" t="s">
        <v>37</v>
      </c>
      <c r="BE89" s="7" t="s">
        <v>63</v>
      </c>
      <c r="BL89" s="7" t="s">
        <v>62</v>
      </c>
      <c r="BM89" s="7" t="s">
        <v>35</v>
      </c>
      <c r="BO89" s="7" t="s">
        <v>54</v>
      </c>
      <c r="BQ89" s="7" t="s">
        <v>53</v>
      </c>
    </row>
    <row r="90" spans="1:69" x14ac:dyDescent="0.2">
      <c r="A90" s="7" t="s">
        <v>61</v>
      </c>
      <c r="C90" s="7" t="s">
        <v>51</v>
      </c>
      <c r="D90" s="7" t="s">
        <v>332</v>
      </c>
      <c r="E90" s="7" t="s">
        <v>5</v>
      </c>
      <c r="F90" s="7" t="s">
        <v>60</v>
      </c>
      <c r="G90" s="7" t="s">
        <v>49</v>
      </c>
      <c r="I90" s="7" t="s">
        <v>59</v>
      </c>
      <c r="K90" s="7" t="s">
        <v>46</v>
      </c>
      <c r="L90" s="7" t="s">
        <v>58</v>
      </c>
      <c r="M90" s="7" t="s">
        <v>39</v>
      </c>
      <c r="N90" s="7" t="s">
        <v>54</v>
      </c>
      <c r="O90" s="7" t="s">
        <v>54</v>
      </c>
      <c r="P90" s="7" t="s">
        <v>54</v>
      </c>
      <c r="S90" s="7" t="s">
        <v>39</v>
      </c>
      <c r="T90" s="7" t="s">
        <v>57</v>
      </c>
      <c r="U90" s="7" t="s">
        <v>42</v>
      </c>
      <c r="V90" s="7" t="s">
        <v>39</v>
      </c>
      <c r="W90" s="7" t="s">
        <v>40</v>
      </c>
      <c r="X90" s="7" t="s">
        <v>40</v>
      </c>
      <c r="AA90" s="7" t="s">
        <v>41</v>
      </c>
      <c r="AB90" s="7" t="s">
        <v>40</v>
      </c>
      <c r="AC90" s="7" t="s">
        <v>40</v>
      </c>
      <c r="AF90" s="7" t="s">
        <v>39</v>
      </c>
      <c r="AG90" s="7" t="s">
        <v>38</v>
      </c>
      <c r="AH90" s="7" t="s">
        <v>35</v>
      </c>
      <c r="AI90" s="7" t="s">
        <v>35</v>
      </c>
      <c r="AK90" s="7" t="s">
        <v>35</v>
      </c>
      <c r="AM90" s="7" t="s">
        <v>54</v>
      </c>
      <c r="AN90" s="7" t="s">
        <v>54</v>
      </c>
      <c r="AO90" s="7" t="s">
        <v>37</v>
      </c>
      <c r="AP90" s="7" t="s">
        <v>37</v>
      </c>
      <c r="AQ90" s="7" t="s">
        <v>37</v>
      </c>
      <c r="AR90" s="7" t="s">
        <v>37</v>
      </c>
      <c r="AS90" s="7" t="s">
        <v>56</v>
      </c>
      <c r="AT90" s="7" t="s">
        <v>37</v>
      </c>
      <c r="AY90" s="7" t="s">
        <v>37</v>
      </c>
      <c r="AZ90" s="7" t="s">
        <v>37</v>
      </c>
      <c r="BA90" s="7" t="s">
        <v>37</v>
      </c>
      <c r="BC90" s="7" t="s">
        <v>55</v>
      </c>
      <c r="BD90" s="7" t="s">
        <v>55</v>
      </c>
      <c r="BM90" s="7" t="s">
        <v>35</v>
      </c>
      <c r="BN90" s="7" t="s">
        <v>35</v>
      </c>
      <c r="BO90" s="7" t="s">
        <v>54</v>
      </c>
      <c r="BQ90" s="7" t="s">
        <v>53</v>
      </c>
    </row>
    <row r="91" spans="1:69" x14ac:dyDescent="0.2">
      <c r="A91" s="7" t="s">
        <v>52</v>
      </c>
      <c r="C91" s="7" t="s">
        <v>51</v>
      </c>
      <c r="D91" s="7" t="s">
        <v>332</v>
      </c>
      <c r="E91" s="7" t="s">
        <v>5</v>
      </c>
      <c r="F91" s="7" t="s">
        <v>50</v>
      </c>
      <c r="G91" s="7" t="s">
        <v>49</v>
      </c>
      <c r="I91" s="7" t="s">
        <v>48</v>
      </c>
      <c r="J91" s="7" t="s">
        <v>47</v>
      </c>
      <c r="K91" s="7" t="s">
        <v>46</v>
      </c>
      <c r="L91" s="7" t="s">
        <v>45</v>
      </c>
      <c r="M91" s="7" t="s">
        <v>39</v>
      </c>
      <c r="N91" s="7" t="s">
        <v>35</v>
      </c>
      <c r="O91" s="7" t="s">
        <v>35</v>
      </c>
      <c r="P91" s="7" t="s">
        <v>35</v>
      </c>
      <c r="S91" s="7" t="s">
        <v>44</v>
      </c>
      <c r="T91" s="7" t="s">
        <v>43</v>
      </c>
      <c r="U91" s="7" t="s">
        <v>42</v>
      </c>
      <c r="W91" s="7" t="s">
        <v>40</v>
      </c>
      <c r="X91" s="7" t="s">
        <v>40</v>
      </c>
      <c r="Y91" s="7" t="s">
        <v>40</v>
      </c>
      <c r="AA91" s="7" t="s">
        <v>41</v>
      </c>
      <c r="AB91" s="7" t="s">
        <v>40</v>
      </c>
      <c r="AC91" s="7" t="s">
        <v>40</v>
      </c>
      <c r="AF91" s="7" t="s">
        <v>39</v>
      </c>
      <c r="AG91" s="7" t="s">
        <v>38</v>
      </c>
      <c r="AH91" s="7" t="s">
        <v>35</v>
      </c>
      <c r="AI91" s="7" t="s">
        <v>35</v>
      </c>
      <c r="AJ91" s="7" t="s">
        <v>35</v>
      </c>
      <c r="AK91" s="7" t="s">
        <v>35</v>
      </c>
      <c r="AL91" s="7" t="s">
        <v>35</v>
      </c>
      <c r="AM91" s="7" t="s">
        <v>35</v>
      </c>
      <c r="AN91" s="7" t="s">
        <v>35</v>
      </c>
      <c r="AO91" s="7" t="s">
        <v>37</v>
      </c>
      <c r="AP91" s="7" t="s">
        <v>37</v>
      </c>
      <c r="AQ91" s="7" t="s">
        <v>37</v>
      </c>
      <c r="AR91" s="7" t="s">
        <v>37</v>
      </c>
      <c r="AS91" s="7" t="s">
        <v>37</v>
      </c>
      <c r="AT91" s="7" t="s">
        <v>37</v>
      </c>
      <c r="AY91" s="7" t="s">
        <v>37</v>
      </c>
      <c r="AZ91" s="7" t="s">
        <v>37</v>
      </c>
      <c r="BC91" s="7" t="s">
        <v>37</v>
      </c>
      <c r="BD91" s="7" t="s">
        <v>37</v>
      </c>
      <c r="BE91" s="7" t="s">
        <v>37</v>
      </c>
      <c r="BL91" s="7" t="s">
        <v>36</v>
      </c>
      <c r="BM91" s="7" t="s">
        <v>35</v>
      </c>
      <c r="BN91" s="7" t="s">
        <v>35</v>
      </c>
      <c r="BO91" s="7" t="s">
        <v>35</v>
      </c>
      <c r="BQ91" s="7"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910</TotalTime>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Grafici</vt:lpstr>
      <vt:lpstr>DB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Notebook</dc:creator>
  <cp:lastModifiedBy>Gianluca Bozzelli</cp:lastModifiedBy>
  <cp:revision>1</cp:revision>
  <dcterms:created xsi:type="dcterms:W3CDTF">2019-07-11T11:27:58Z</dcterms:created>
  <dcterms:modified xsi:type="dcterms:W3CDTF">2019-08-09T08:46:59Z</dcterms:modified>
  <dc:language>it-IT</dc:language>
</cp:coreProperties>
</file>