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4.xml" ContentType="application/vnd.openxmlformats-officedocument.drawingml.chartshape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5.xml" ContentType="application/vnd.openxmlformats-officedocument.drawingml.chartshapes+xml"/>
  <Override PartName="/xl/charts/chart19.xml" ContentType="application/vnd.openxmlformats-officedocument.drawingml.chart+xml"/>
  <Override PartName="/xl/drawings/drawing6.xml" ContentType="application/vnd.openxmlformats-officedocument.drawingml.chartshape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055" windowHeight="7950"/>
  </bookViews>
  <sheets>
    <sheet name="Grafici" sheetId="1" r:id="rId1"/>
    <sheet name="DB" sheetId="5" r:id="rId2"/>
  </sheets>
  <calcPr calcId="145621"/>
</workbook>
</file>

<file path=xl/calcChain.xml><?xml version="1.0" encoding="utf-8"?>
<calcChain xmlns="http://schemas.openxmlformats.org/spreadsheetml/2006/main">
  <c r="B423" i="1" l="1"/>
  <c r="C423" i="1" s="1"/>
  <c r="B422" i="1"/>
  <c r="C422" i="1" s="1"/>
  <c r="B421" i="1"/>
  <c r="C421" i="1" s="1"/>
  <c r="B420" i="1"/>
  <c r="C420" i="1" s="1"/>
  <c r="B419" i="1"/>
  <c r="C419" i="1" s="1"/>
  <c r="B259" i="1"/>
  <c r="C259" i="1" s="1"/>
  <c r="E396" i="1"/>
  <c r="D398" i="1"/>
  <c r="E398" i="1" s="1"/>
  <c r="D397" i="1"/>
  <c r="E397" i="1" s="1"/>
  <c r="D396" i="1"/>
  <c r="B398" i="1"/>
  <c r="C398" i="1" s="1"/>
  <c r="B397" i="1"/>
  <c r="C397" i="1" s="1"/>
  <c r="B396" i="1"/>
  <c r="C396" i="1" s="1"/>
  <c r="B379" i="1"/>
  <c r="C379" i="1" s="1"/>
  <c r="C378" i="1"/>
  <c r="B380" i="1"/>
  <c r="C380" i="1" s="1"/>
  <c r="B378" i="1"/>
  <c r="B339" i="1"/>
  <c r="C339" i="1" s="1"/>
  <c r="I340" i="1"/>
  <c r="I342" i="1"/>
  <c r="I344" i="1"/>
  <c r="I346" i="1"/>
  <c r="I348" i="1"/>
  <c r="G337" i="1"/>
  <c r="G339" i="1"/>
  <c r="G343" i="1"/>
  <c r="G347" i="1"/>
  <c r="G336" i="1"/>
  <c r="E337" i="1"/>
  <c r="E339" i="1"/>
  <c r="E341" i="1"/>
  <c r="E343" i="1"/>
  <c r="E345" i="1"/>
  <c r="E347" i="1"/>
  <c r="C337" i="1"/>
  <c r="C342" i="1"/>
  <c r="C346" i="1"/>
  <c r="C336" i="1"/>
  <c r="H348" i="1"/>
  <c r="F348" i="1"/>
  <c r="G348" i="1" s="1"/>
  <c r="D348" i="1"/>
  <c r="E348" i="1" s="1"/>
  <c r="B348" i="1"/>
  <c r="C348" i="1" s="1"/>
  <c r="H347" i="1"/>
  <c r="I347" i="1" s="1"/>
  <c r="F347" i="1"/>
  <c r="D347" i="1"/>
  <c r="B347" i="1"/>
  <c r="C347" i="1" s="1"/>
  <c r="H346" i="1"/>
  <c r="F346" i="1"/>
  <c r="G346" i="1" s="1"/>
  <c r="D346" i="1"/>
  <c r="E346" i="1" s="1"/>
  <c r="B346" i="1"/>
  <c r="H345" i="1"/>
  <c r="I345" i="1" s="1"/>
  <c r="F345" i="1"/>
  <c r="G345" i="1" s="1"/>
  <c r="D345" i="1"/>
  <c r="B345" i="1"/>
  <c r="C345" i="1" s="1"/>
  <c r="H344" i="1"/>
  <c r="F344" i="1"/>
  <c r="G344" i="1" s="1"/>
  <c r="D344" i="1"/>
  <c r="E344" i="1" s="1"/>
  <c r="B344" i="1"/>
  <c r="C344" i="1" s="1"/>
  <c r="H343" i="1"/>
  <c r="I343" i="1" s="1"/>
  <c r="F343" i="1"/>
  <c r="D343" i="1"/>
  <c r="B343" i="1"/>
  <c r="C343" i="1" s="1"/>
  <c r="H342" i="1"/>
  <c r="F342" i="1"/>
  <c r="G342" i="1" s="1"/>
  <c r="D342" i="1"/>
  <c r="E342" i="1" s="1"/>
  <c r="B342" i="1"/>
  <c r="H341" i="1"/>
  <c r="I341" i="1" s="1"/>
  <c r="F341" i="1"/>
  <c r="G341" i="1" s="1"/>
  <c r="D341" i="1"/>
  <c r="B341" i="1"/>
  <c r="C341" i="1" s="1"/>
  <c r="H340" i="1"/>
  <c r="F340" i="1"/>
  <c r="G340" i="1" s="1"/>
  <c r="D340" i="1"/>
  <c r="E340" i="1" s="1"/>
  <c r="B340" i="1"/>
  <c r="C340" i="1" s="1"/>
  <c r="H339" i="1"/>
  <c r="I339" i="1" s="1"/>
  <c r="F339" i="1"/>
  <c r="D339" i="1"/>
  <c r="H338" i="1"/>
  <c r="I338" i="1" s="1"/>
  <c r="F338" i="1"/>
  <c r="G338" i="1" s="1"/>
  <c r="D338" i="1"/>
  <c r="E338" i="1" s="1"/>
  <c r="B338" i="1"/>
  <c r="C338" i="1" s="1"/>
  <c r="H337" i="1"/>
  <c r="I337" i="1" s="1"/>
  <c r="F337" i="1"/>
  <c r="D337" i="1"/>
  <c r="B337" i="1"/>
  <c r="H336" i="1"/>
  <c r="I336" i="1" s="1"/>
  <c r="F336" i="1"/>
  <c r="D336" i="1"/>
  <c r="E336" i="1" s="1"/>
  <c r="B336" i="1"/>
  <c r="B300" i="1"/>
  <c r="C300" i="1" s="1"/>
  <c r="D300" i="1"/>
  <c r="E300" i="1" s="1"/>
  <c r="F300" i="1"/>
  <c r="G300" i="1" s="1"/>
  <c r="I302" i="1"/>
  <c r="I304" i="1"/>
  <c r="I306" i="1"/>
  <c r="I308" i="1"/>
  <c r="E301" i="1"/>
  <c r="E303" i="1"/>
  <c r="E305" i="1"/>
  <c r="E307" i="1"/>
  <c r="E309" i="1"/>
  <c r="H309" i="1"/>
  <c r="I309" i="1" s="1"/>
  <c r="F309" i="1"/>
  <c r="G309" i="1" s="1"/>
  <c r="D309" i="1"/>
  <c r="B309" i="1"/>
  <c r="C309" i="1" s="1"/>
  <c r="H308" i="1"/>
  <c r="F308" i="1"/>
  <c r="G308" i="1" s="1"/>
  <c r="D308" i="1"/>
  <c r="E308" i="1" s="1"/>
  <c r="B308" i="1"/>
  <c r="C308" i="1" s="1"/>
  <c r="H307" i="1"/>
  <c r="I307" i="1" s="1"/>
  <c r="F307" i="1"/>
  <c r="G307" i="1" s="1"/>
  <c r="D307" i="1"/>
  <c r="B307" i="1"/>
  <c r="C307" i="1" s="1"/>
  <c r="H306" i="1"/>
  <c r="F306" i="1"/>
  <c r="G306" i="1" s="1"/>
  <c r="D306" i="1"/>
  <c r="E306" i="1" s="1"/>
  <c r="B306" i="1"/>
  <c r="C306" i="1" s="1"/>
  <c r="H305" i="1"/>
  <c r="I305" i="1" s="1"/>
  <c r="F305" i="1"/>
  <c r="G305" i="1" s="1"/>
  <c r="D305" i="1"/>
  <c r="B305" i="1"/>
  <c r="C305" i="1" s="1"/>
  <c r="H304" i="1"/>
  <c r="F304" i="1"/>
  <c r="G304" i="1" s="1"/>
  <c r="D304" i="1"/>
  <c r="E304" i="1" s="1"/>
  <c r="B304" i="1"/>
  <c r="C304" i="1" s="1"/>
  <c r="H303" i="1"/>
  <c r="I303" i="1" s="1"/>
  <c r="F303" i="1"/>
  <c r="G303" i="1" s="1"/>
  <c r="D303" i="1"/>
  <c r="B303" i="1"/>
  <c r="C303" i="1" s="1"/>
  <c r="H302" i="1"/>
  <c r="F302" i="1"/>
  <c r="G302" i="1" s="1"/>
  <c r="D302" i="1"/>
  <c r="E302" i="1" s="1"/>
  <c r="B302" i="1"/>
  <c r="C302" i="1" s="1"/>
  <c r="H301" i="1"/>
  <c r="I301" i="1" s="1"/>
  <c r="F301" i="1"/>
  <c r="G301" i="1" s="1"/>
  <c r="D301" i="1"/>
  <c r="H300" i="1"/>
  <c r="I300" i="1" s="1"/>
  <c r="B301" i="1"/>
  <c r="C301" i="1" s="1"/>
  <c r="B274" i="1"/>
  <c r="C274" i="1" s="1"/>
  <c r="E276" i="1"/>
  <c r="E274" i="1"/>
  <c r="D277" i="1"/>
  <c r="E277" i="1" s="1"/>
  <c r="B277" i="1"/>
  <c r="C277" i="1" s="1"/>
  <c r="D276" i="1"/>
  <c r="B276" i="1"/>
  <c r="C276" i="1" s="1"/>
  <c r="D275" i="1"/>
  <c r="E275" i="1" s="1"/>
  <c r="B275" i="1"/>
  <c r="C275" i="1" s="1"/>
  <c r="D274" i="1"/>
  <c r="B261" i="1"/>
  <c r="C261" i="1" s="1"/>
  <c r="B262" i="1"/>
  <c r="C262" i="1" s="1"/>
  <c r="B260" i="1"/>
  <c r="C260" i="1" s="1"/>
  <c r="B242" i="1"/>
  <c r="C242" i="1" s="1"/>
  <c r="C244" i="1"/>
  <c r="C246" i="1"/>
  <c r="B245" i="1"/>
  <c r="C245" i="1" s="1"/>
  <c r="B244" i="1"/>
  <c r="B243" i="1"/>
  <c r="C243" i="1" s="1"/>
  <c r="B177" i="1"/>
  <c r="C177" i="1" s="1"/>
  <c r="L222" i="1"/>
  <c r="L223" i="1"/>
  <c r="L220" i="1"/>
  <c r="J223" i="1"/>
  <c r="H222" i="1"/>
  <c r="H223" i="1"/>
  <c r="H220" i="1"/>
  <c r="E223" i="1"/>
  <c r="C222" i="1"/>
  <c r="C223" i="1"/>
  <c r="C220" i="1"/>
  <c r="K222" i="1"/>
  <c r="I222" i="1"/>
  <c r="J222" i="1" s="1"/>
  <c r="F222" i="1"/>
  <c r="D222" i="1"/>
  <c r="E222" i="1" s="1"/>
  <c r="B222" i="1"/>
  <c r="K221" i="1"/>
  <c r="L221" i="1" s="1"/>
  <c r="I221" i="1"/>
  <c r="J221" i="1" s="1"/>
  <c r="F221" i="1"/>
  <c r="H221" i="1" s="1"/>
  <c r="D221" i="1"/>
  <c r="E221" i="1" s="1"/>
  <c r="B221" i="1"/>
  <c r="C221" i="1" s="1"/>
  <c r="K220" i="1"/>
  <c r="I220" i="1"/>
  <c r="J220" i="1" s="1"/>
  <c r="F220" i="1"/>
  <c r="D220" i="1"/>
  <c r="E220" i="1" s="1"/>
  <c r="B220" i="1"/>
  <c r="B194" i="1"/>
  <c r="C194" i="1" s="1"/>
  <c r="G196" i="1"/>
  <c r="G194" i="1"/>
  <c r="C196" i="1"/>
  <c r="F197" i="1"/>
  <c r="G197" i="1" s="1"/>
  <c r="D197" i="1"/>
  <c r="E197" i="1" s="1"/>
  <c r="B197" i="1"/>
  <c r="C197" i="1" s="1"/>
  <c r="F196" i="1"/>
  <c r="D196" i="1"/>
  <c r="E196" i="1" s="1"/>
  <c r="B196" i="1"/>
  <c r="F195" i="1"/>
  <c r="G195" i="1" s="1"/>
  <c r="D195" i="1"/>
  <c r="E195" i="1" s="1"/>
  <c r="B195" i="1"/>
  <c r="C195" i="1" s="1"/>
  <c r="F194" i="1"/>
  <c r="D194" i="1"/>
  <c r="E194" i="1" s="1"/>
  <c r="C179" i="1"/>
  <c r="B178" i="1"/>
  <c r="C178" i="1" s="1"/>
  <c r="B176" i="1"/>
  <c r="C176" i="1" s="1"/>
  <c r="B158" i="1"/>
  <c r="C158" i="1" s="1"/>
  <c r="B159" i="1"/>
  <c r="C159" i="1" s="1"/>
  <c r="B157" i="1"/>
  <c r="C157" i="1" s="1"/>
  <c r="B142" i="1"/>
  <c r="C142" i="1" s="1"/>
  <c r="C143" i="1"/>
  <c r="C145" i="1"/>
  <c r="B145" i="1"/>
  <c r="B144" i="1"/>
  <c r="C144" i="1" s="1"/>
  <c r="B143" i="1"/>
  <c r="B126" i="1"/>
  <c r="C126" i="1" s="1"/>
  <c r="C128" i="1"/>
  <c r="B129" i="1"/>
  <c r="C129" i="1" s="1"/>
  <c r="B128" i="1"/>
  <c r="B127" i="1"/>
  <c r="C127" i="1" s="1"/>
  <c r="C91" i="1"/>
  <c r="E109" i="1"/>
  <c r="E105" i="1"/>
  <c r="C107" i="1"/>
  <c r="C109" i="1"/>
  <c r="D109" i="1"/>
  <c r="B109" i="1"/>
  <c r="D108" i="1"/>
  <c r="E108" i="1" s="1"/>
  <c r="B108" i="1"/>
  <c r="C108" i="1" s="1"/>
  <c r="D107" i="1"/>
  <c r="E107" i="1" s="1"/>
  <c r="B107" i="1"/>
  <c r="D106" i="1"/>
  <c r="E106" i="1" s="1"/>
  <c r="B106" i="1"/>
  <c r="C106" i="1" s="1"/>
  <c r="D105" i="1"/>
  <c r="B105" i="1"/>
  <c r="C105" i="1" s="1"/>
  <c r="C93" i="1" l="1"/>
  <c r="D93" i="1" s="1"/>
  <c r="C92" i="1"/>
  <c r="D92" i="1" s="1"/>
  <c r="D91" i="1"/>
  <c r="C77" i="1"/>
  <c r="D77" i="1" s="1"/>
  <c r="C78" i="1"/>
  <c r="D78" i="1" s="1"/>
  <c r="D60" i="1"/>
  <c r="E60" i="1" s="1"/>
  <c r="D63" i="1"/>
  <c r="E63" i="1" s="1"/>
  <c r="D62" i="1"/>
  <c r="E62" i="1" s="1"/>
  <c r="D61" i="1"/>
  <c r="E61" i="1" s="1"/>
  <c r="D46" i="1"/>
  <c r="E46" i="1" s="1"/>
  <c r="E52" i="1"/>
  <c r="D52" i="1"/>
  <c r="D51" i="1"/>
  <c r="E51" i="1" s="1"/>
  <c r="D50" i="1"/>
  <c r="E50" i="1" s="1"/>
  <c r="D49" i="1"/>
  <c r="E49" i="1" s="1"/>
  <c r="D48" i="1"/>
  <c r="E48" i="1" s="1"/>
  <c r="D47" i="1"/>
  <c r="E47" i="1" s="1"/>
  <c r="D45" i="1"/>
  <c r="E45" i="1" s="1"/>
  <c r="D44" i="1"/>
  <c r="E44" i="1" s="1"/>
  <c r="D43" i="1"/>
  <c r="E43" i="1" s="1"/>
  <c r="D31" i="1"/>
  <c r="E31" i="1" s="1"/>
  <c r="E37" i="1"/>
  <c r="D38" i="1"/>
  <c r="E38" i="1" s="1"/>
  <c r="D34" i="1"/>
  <c r="E34" i="1" s="1"/>
  <c r="D36" i="1"/>
  <c r="E36" i="1" s="1"/>
  <c r="D35" i="1"/>
  <c r="E35" i="1" s="1"/>
  <c r="D33" i="1"/>
  <c r="E33" i="1" s="1"/>
  <c r="D32" i="1"/>
  <c r="E32" i="1" s="1"/>
  <c r="D30" i="1"/>
  <c r="E30" i="1" s="1"/>
  <c r="C17" i="1"/>
  <c r="D17" i="1" s="1"/>
  <c r="D9" i="1"/>
  <c r="E9" i="1" s="1"/>
  <c r="D10" i="1"/>
  <c r="E10" i="1" s="1"/>
</calcChain>
</file>

<file path=xl/sharedStrings.xml><?xml version="1.0" encoding="utf-8"?>
<sst xmlns="http://schemas.openxmlformats.org/spreadsheetml/2006/main" count="1406" uniqueCount="281">
  <si>
    <t xml:space="preserve">TOTALE </t>
  </si>
  <si>
    <t>ASL</t>
  </si>
  <si>
    <t>ASL 3</t>
  </si>
  <si>
    <t>N. QUESTIONARI</t>
  </si>
  <si>
    <t>%</t>
  </si>
  <si>
    <t>SESSO</t>
  </si>
  <si>
    <t>M</t>
  </si>
  <si>
    <t>F</t>
  </si>
  <si>
    <t>Molto soddisfatto</t>
  </si>
  <si>
    <t>no</t>
  </si>
  <si>
    <t>No</t>
  </si>
  <si>
    <t>0</t>
  </si>
  <si>
    <t>3</t>
  </si>
  <si>
    <t>2</t>
  </si>
  <si>
    <t>una volta al giorno</t>
  </si>
  <si>
    <t>mai</t>
  </si>
  <si>
    <t>non ho subito simili trattamenti</t>
  </si>
  <si>
    <t>di rado</t>
  </si>
  <si>
    <t>per niente</t>
  </si>
  <si>
    <t>abbastanza</t>
  </si>
  <si>
    <t>D'Urgenza</t>
  </si>
  <si>
    <t>condizionata dal tipo di malattia</t>
  </si>
  <si>
    <t>scuola elementare</t>
  </si>
  <si>
    <t>Autista</t>
  </si>
  <si>
    <t>Montesilvano</t>
  </si>
  <si>
    <t>Medicina</t>
  </si>
  <si>
    <t>Pescara</t>
  </si>
  <si>
    <t>388</t>
  </si>
  <si>
    <t>Diminuire i tempi di attesa per gli esami</t>
  </si>
  <si>
    <t>Ne soddisfatto, nè insoddisfatto</t>
  </si>
  <si>
    <t>si</t>
  </si>
  <si>
    <t>quando è stato necessario</t>
  </si>
  <si>
    <t>7</t>
  </si>
  <si>
    <t>condizionata dalla vicinanza con l'abitazione in cui si trovava</t>
  </si>
  <si>
    <t>Licenza Media</t>
  </si>
  <si>
    <t>Tecnico Ascensori</t>
  </si>
  <si>
    <t>387</t>
  </si>
  <si>
    <t>Assumete personale</t>
  </si>
  <si>
    <t>Tempi di attesa per le prestazioni specialistiche</t>
  </si>
  <si>
    <t>1</t>
  </si>
  <si>
    <t>ogni due giorni</t>
  </si>
  <si>
    <t>poche</t>
  </si>
  <si>
    <t>10</t>
  </si>
  <si>
    <t>casuale</t>
  </si>
  <si>
    <t>diploma</t>
  </si>
  <si>
    <t>Impiegato</t>
  </si>
  <si>
    <t>Città Sant'Angelo</t>
  </si>
  <si>
    <t>Pecara</t>
  </si>
  <si>
    <t>386</t>
  </si>
  <si>
    <t>13</t>
  </si>
  <si>
    <t>nulla</t>
  </si>
  <si>
    <t>385</t>
  </si>
  <si>
    <t>poco</t>
  </si>
  <si>
    <t>spesso</t>
  </si>
  <si>
    <t>più volte</t>
  </si>
  <si>
    <t>certamente si</t>
  </si>
  <si>
    <t>quotidianamente</t>
  </si>
  <si>
    <t>molto</t>
  </si>
  <si>
    <t>Moscufo</t>
  </si>
  <si>
    <t>384</t>
  </si>
  <si>
    <t>15</t>
  </si>
  <si>
    <t>383</t>
  </si>
  <si>
    <t>Soddisfatto</t>
  </si>
  <si>
    <t>Non so</t>
  </si>
  <si>
    <t>qualche volta</t>
  </si>
  <si>
    <t>altro</t>
  </si>
  <si>
    <t>Operaio</t>
  </si>
  <si>
    <t>Cepagatti</t>
  </si>
  <si>
    <t>382</t>
  </si>
  <si>
    <t>più personale</t>
  </si>
  <si>
    <t>8</t>
  </si>
  <si>
    <t>diploma ragioneria</t>
  </si>
  <si>
    <t>casalinga</t>
  </si>
  <si>
    <t>Pesca</t>
  </si>
  <si>
    <t>381</t>
  </si>
  <si>
    <t>Si</t>
  </si>
  <si>
    <t>raramente</t>
  </si>
  <si>
    <t>molte informazioni</t>
  </si>
  <si>
    <t>Licenza Elementare</t>
  </si>
  <si>
    <t>Parrucchiera</t>
  </si>
  <si>
    <t>380</t>
  </si>
  <si>
    <t>più volte al giorno</t>
  </si>
  <si>
    <t>Laurea</t>
  </si>
  <si>
    <t>379</t>
  </si>
  <si>
    <t>9</t>
  </si>
  <si>
    <t>378</t>
  </si>
  <si>
    <t>377</t>
  </si>
  <si>
    <t>Programmato</t>
  </si>
  <si>
    <t>condizionata dalla presenza del medico specialista</t>
  </si>
  <si>
    <t>Castellalto</t>
  </si>
  <si>
    <t>376</t>
  </si>
  <si>
    <t>5</t>
  </si>
  <si>
    <t>Trapani</t>
  </si>
  <si>
    <t>375</t>
  </si>
  <si>
    <t>374</t>
  </si>
  <si>
    <t>373</t>
  </si>
  <si>
    <t>scuola media inferiore</t>
  </si>
  <si>
    <t>372</t>
  </si>
  <si>
    <t>scuola superiore</t>
  </si>
  <si>
    <t>studente</t>
  </si>
  <si>
    <t>Macerata</t>
  </si>
  <si>
    <t>371</t>
  </si>
  <si>
    <t>370</t>
  </si>
  <si>
    <t>22. Infine, cortesemente, vuol darci qualche accorgimento particolarmente utile per migliorare l'asssistenza:</t>
  </si>
  <si>
    <t>21. Le saremmo grati se potesse indicarci questioni che non sono state trattate e che , a Suo avviso, lo meriterebbero:</t>
  </si>
  <si>
    <t>20. Riguardo a questo Suo ricovero, in generale, Lei si ritiene:</t>
  </si>
  <si>
    <t>d. altro</t>
  </si>
  <si>
    <t>c. dover utilizzare dei servizi igienici privi di un sistema di chiusura dall'interno</t>
  </si>
  <si>
    <t>b. Essere oggetto di commenti lesivi del Suo pudore, da parte di operatori sanitari</t>
  </si>
  <si>
    <t>a. doversi spogliare, per una visita, di fronte ad altri pazienti o persone estranee</t>
  </si>
  <si>
    <t>18. Le risulta che informazioni sul Suo stato di salute, che Lei voleva mantenere riservate, siano state comunicate ad estranei?</t>
  </si>
  <si>
    <t>m. la possibilità di trovare parcheggio</t>
  </si>
  <si>
    <t>l. il collegamento con la rete dei trasporti pubblici</t>
  </si>
  <si>
    <t>k. la dotazione del materiale sanitario</t>
  </si>
  <si>
    <t>j. l'identificabilità del personale medico, infermieristico, ecc</t>
  </si>
  <si>
    <t>i. il modo di lavorare degli ausiliari (addetti alle pulizie, ecc)</t>
  </si>
  <si>
    <t>h. il modo in cui il personale ausiliario tratta i degenti</t>
  </si>
  <si>
    <t>g. la disponibilità degli infermieri ad assistere i degenti</t>
  </si>
  <si>
    <t>f. la preparazione degli infermieri</t>
  </si>
  <si>
    <t>e. la quantità degli infermieri presenti</t>
  </si>
  <si>
    <t>d. la disponibilità dei medici verso i degenti</t>
  </si>
  <si>
    <t>c. la preparazione dei medici</t>
  </si>
  <si>
    <t>b. il modo in cui i medici trattano i degenti</t>
  </si>
  <si>
    <t>a. la quantità dei medici presenti</t>
  </si>
  <si>
    <t>j. lo stato di manutenzione dei locali di ricovero</t>
  </si>
  <si>
    <t>i. la tutela della riservatezza (privacy)</t>
  </si>
  <si>
    <t>h. la tranquillità del locale di ricovero</t>
  </si>
  <si>
    <t>g. l'accesso dei parenti</t>
  </si>
  <si>
    <t>f. la quantità del cibo</t>
  </si>
  <si>
    <t>e. la qualità del cibo</t>
  </si>
  <si>
    <t>d. gli orari della giornata (sveglia, pasti, ecc)</t>
  </si>
  <si>
    <t>c. il livello di pulizia dei servizi igienici</t>
  </si>
  <si>
    <t>b. la pulizia del locale di ricovero</t>
  </si>
  <si>
    <t>a. lo spazio a disposizione</t>
  </si>
  <si>
    <t>c. pazienti che hanno atteso un intervento di emergenza per più di 5 minuti</t>
  </si>
  <si>
    <t>b. pazienti che hanno chiamato (con campanello o altro) e atteso per più di 5 minuti la risposta del personale</t>
  </si>
  <si>
    <t>a. litigi tra gli operatori</t>
  </si>
  <si>
    <t>d. Ricevere una prestazione medica e/o infermieristica sbagliata?</t>
  </si>
  <si>
    <t>c. Non ricevere la terapia al momento stabilito</t>
  </si>
  <si>
    <t>b. dover acquistare materiale sanitario perchè non disponibile in ospedale</t>
  </si>
  <si>
    <t>a. dover acquistare un farmaco perchè non disponibile in ospedale</t>
  </si>
  <si>
    <t>13. Ogni quanto vengono cambiate le lenzuola?</t>
  </si>
  <si>
    <t>12. Alle persone che l'hanno assistita la struttura ha fornito un minimo di comfort?</t>
  </si>
  <si>
    <t>Altro</t>
  </si>
  <si>
    <t>d. ripetuti perchè i referti erano stati smarriti</t>
  </si>
  <si>
    <t>c. badanti a pagamento</t>
  </si>
  <si>
    <t>b. amici</t>
  </si>
  <si>
    <t>a. familiari</t>
  </si>
  <si>
    <t>c. ripetuti perchè effettuati altrove</t>
  </si>
  <si>
    <t>b. ritenuti inutili</t>
  </si>
  <si>
    <t>a. rinviati</t>
  </si>
  <si>
    <t>9. Durante il Suo ricovero Le hanno spiegato bene quali esami o interventi stava per fare, quali rischi potevano esserci e, se occorreva una preparazione, come prepararsi?</t>
  </si>
  <si>
    <t>8. Se per necessità terapeutiche o diagnostiche Lei ha dovuto essere sottoposto ad un trattamento fastidioso, è stato avvertito in anticipo?</t>
  </si>
  <si>
    <t>7. Durante il Suo ricovero, medici ed infermieri Le hanno dato sufficienti informazioni e spiegazioni sul Suo caso (risultati, esami, terapie, ecc)?</t>
  </si>
  <si>
    <t>6. All'inizio del ricovero Le hanno dato informazioni circa il decorso della degenza ed i contenuti dell'assistenza?</t>
  </si>
  <si>
    <t>e. orario pulizie</t>
  </si>
  <si>
    <t>d. orario terapie</t>
  </si>
  <si>
    <t>c. orario entrata visitatori</t>
  </si>
  <si>
    <t>b.orario visite mediche</t>
  </si>
  <si>
    <t>a. orario pasti</t>
  </si>
  <si>
    <t>4. Ritiene chiara e completa la segnaletica interna dell'ospedale?</t>
  </si>
  <si>
    <t>3. Quanti giorni è stato ricoverato in questa occasione?</t>
  </si>
  <si>
    <t>2. Questo ricovero è stato</t>
  </si>
  <si>
    <t>Specificare</t>
  </si>
  <si>
    <t>1. La scelta di questa struttura ospedaliera è stata per Lei:</t>
  </si>
  <si>
    <t>Titolo di studio</t>
  </si>
  <si>
    <t>Professione</t>
  </si>
  <si>
    <t>Comune di residenza</t>
  </si>
  <si>
    <t>Sesso</t>
  </si>
  <si>
    <t>Unità Operativa (UO)</t>
  </si>
  <si>
    <t>Presidio ospedaliero di</t>
  </si>
  <si>
    <t>Asl di riferimento</t>
  </si>
  <si>
    <t>Serial</t>
  </si>
  <si>
    <t>UNITA' OPERATIVA</t>
  </si>
  <si>
    <t>medicina</t>
  </si>
  <si>
    <t>TITOLO DI STUDIO</t>
  </si>
  <si>
    <t>licenza media</t>
  </si>
  <si>
    <t>licenza elementare</t>
  </si>
  <si>
    <t>non indicato</t>
  </si>
  <si>
    <t>laurea</t>
  </si>
  <si>
    <t>PROFESSIONE</t>
  </si>
  <si>
    <t>Studente</t>
  </si>
  <si>
    <t>disoccupato</t>
  </si>
  <si>
    <t>Disoccupato</t>
  </si>
  <si>
    <t>impiegato</t>
  </si>
  <si>
    <t>Pensionato</t>
  </si>
  <si>
    <t>Casalinga</t>
  </si>
  <si>
    <t>Nulla</t>
  </si>
  <si>
    <t>Tecnico ascensori</t>
  </si>
  <si>
    <t xml:space="preserve"> La scelta di questa struttura ospedaliera è stata per Lei:</t>
  </si>
  <si>
    <t>Casuale</t>
  </si>
  <si>
    <t>Condizionata dalla vicinanza con l'abitazione in cui si trovava</t>
  </si>
  <si>
    <t>Condizionata dal tipo di malattia</t>
  </si>
  <si>
    <t>QUESTO RICOVERO E' STATO PER LEI</t>
  </si>
  <si>
    <t>D'urgenza</t>
  </si>
  <si>
    <t>Ritiene chiara e completa la segnaletica interna dell'ospedale?</t>
  </si>
  <si>
    <t>Poco</t>
  </si>
  <si>
    <t>Abbastanza</t>
  </si>
  <si>
    <t>Molto</t>
  </si>
  <si>
    <t>Al momento del ricovero ritiene di aver ricevuto tutte le informazioni necessarie circa le regole e le abitudini di vita nel reparto rispetto a:</t>
  </si>
  <si>
    <t>orario pasti</t>
  </si>
  <si>
    <t>orario visite mediche</t>
  </si>
  <si>
    <t>orario entrata visitatori</t>
  </si>
  <si>
    <t>orario terapie</t>
  </si>
  <si>
    <t>orario pulizie</t>
  </si>
  <si>
    <t xml:space="preserve">SI </t>
  </si>
  <si>
    <t>NO</t>
  </si>
  <si>
    <t>All'inizio del ricovero Le hanno dato informazioni circa il decorso della degenza ed i contenuti dell'assistenza?</t>
  </si>
  <si>
    <t>Durante il Suo ricovero, medici ed infermieri Le hanno dato sufficienti informazioni e spiegazioni sul Suo caso (risultati, esami, terapie, ecc)?</t>
  </si>
  <si>
    <t>quotidianamnete</t>
  </si>
  <si>
    <t>Se per necessità terapeutiche o diagnostiche Lei ha dovuto essere sottoposto ad un trattamento fastidioso, è stato avvertito in anticipo?</t>
  </si>
  <si>
    <t>Non ho subito simili trattamenti</t>
  </si>
  <si>
    <t>Durante il Suo ricovero Le hanno spiegato bene quali esami o interventi stava per fare, quali rischi potevano esserci e, se occorreva una preparazione, come prepararsi?</t>
  </si>
  <si>
    <t>Mai</t>
  </si>
  <si>
    <t>Certamente si</t>
  </si>
  <si>
    <t>Non specificato</t>
  </si>
  <si>
    <t xml:space="preserve">Durante questo ricovero, le è mai capitato che esami o altri tipi di accertamento siano stati: </t>
  </si>
  <si>
    <t>Rinviati</t>
  </si>
  <si>
    <t>Ritenuti inutili</t>
  </si>
  <si>
    <t>Ripetuti perché effettuati altrove</t>
  </si>
  <si>
    <t>Ripetuti perché i referti erano stati smarriti</t>
  </si>
  <si>
    <t>Raramente</t>
  </si>
  <si>
    <t>Più volte</t>
  </si>
  <si>
    <t xml:space="preserve">Durante la degenza,nei momenti di non auto sufficienza lei è stato assistito anche da: </t>
  </si>
  <si>
    <t>familiari</t>
  </si>
  <si>
    <t>amici</t>
  </si>
  <si>
    <t>badanti a pagamento</t>
  </si>
  <si>
    <t>MAI</t>
  </si>
  <si>
    <t>RARAMENTE</t>
  </si>
  <si>
    <t>SPESSO</t>
  </si>
  <si>
    <t>ALTRO</t>
  </si>
  <si>
    <t xml:space="preserve">         QUALCHE VOLTA</t>
  </si>
  <si>
    <t>Alle persone che l'hanno assistita la struttura ha fornito un minimo di comfort?</t>
  </si>
  <si>
    <t>Per niente</t>
  </si>
  <si>
    <t>non risponde</t>
  </si>
  <si>
    <t>Ogni quanto vengono cambiate le lenzuola?</t>
  </si>
  <si>
    <t>Le è mai capitato, durante il ricovero, di:</t>
  </si>
  <si>
    <t>Dover acquistare un farmaco perchè non disponibile in ospedale</t>
  </si>
  <si>
    <t>Dover acquistare materiale sanitario perchè non disponibile in ospedale</t>
  </si>
  <si>
    <t>Non ricevere la terapia al momento stabilito</t>
  </si>
  <si>
    <t>Ricevere una prestazione medica e/o infermieristica sbagliata?</t>
  </si>
  <si>
    <t>In base a questa sua esperienza di ricovero esprima un giudizio circa i seguenti aspetti della degenza</t>
  </si>
  <si>
    <t>Lo spazio a disposizione</t>
  </si>
  <si>
    <t>La pulizia del locale di ricovero</t>
  </si>
  <si>
    <t>Il livello di pulizia dei servizi igienici</t>
  </si>
  <si>
    <t>Gli orari della giornata (sveglia, pasti, ecc)</t>
  </si>
  <si>
    <t>La qualità del cibo</t>
  </si>
  <si>
    <t>La quantità del cibo</t>
  </si>
  <si>
    <t>L'accesso dei parenti</t>
  </si>
  <si>
    <t>La tranquillità del locale di ricovero</t>
  </si>
  <si>
    <t>La tutela della riservatezza (privacy)</t>
  </si>
  <si>
    <t>Lo stato di manutenzione dei locali di ricovero</t>
  </si>
  <si>
    <t>Insufficiente</t>
  </si>
  <si>
    <t>Sufficiente</t>
  </si>
  <si>
    <t>Buono</t>
  </si>
  <si>
    <t>Ottimo</t>
  </si>
  <si>
    <t>In particolare come giudica:</t>
  </si>
  <si>
    <t>la quantità dei medici presenti</t>
  </si>
  <si>
    <t>il modo in cui i medici trattano i degenti</t>
  </si>
  <si>
    <t xml:space="preserve"> la preparazione dei medici</t>
  </si>
  <si>
    <t xml:space="preserve"> la disponibilità dei medici verso i degenti</t>
  </si>
  <si>
    <t>la quantità degli infermieri presenti</t>
  </si>
  <si>
    <t>la preparazione degli infermieri</t>
  </si>
  <si>
    <t xml:space="preserve"> la disponibilità degli infermieri ad assistere i degenti</t>
  </si>
  <si>
    <t>il modo in cui il personale ausiliario tratta i degenti</t>
  </si>
  <si>
    <t>il modo di lavorare degli ausiliari (addetti alle pulizie, ecc)</t>
  </si>
  <si>
    <t xml:space="preserve"> l'identificabilità del personale medico, infermieristico, ecc</t>
  </si>
  <si>
    <t>la dotazione del materiale sanitario</t>
  </si>
  <si>
    <t>il collegamento con la rete dei trasporti pubblici</t>
  </si>
  <si>
    <t xml:space="preserve"> la possibilità di trovare parcheggio</t>
  </si>
  <si>
    <t>sufficiente</t>
  </si>
  <si>
    <t>buono</t>
  </si>
  <si>
    <t>ottimo</t>
  </si>
  <si>
    <t>Le risulta che informazioni sul Suo stato di salute, che Lei voleva mantenere riservate, siano state comunicate ad estranei?</t>
  </si>
  <si>
    <t>Circa il rispetto della sua persona, le è mai capitato di:</t>
  </si>
  <si>
    <t>Essere oggetto di commenti lesivi del Suo pudore, da parte di operatori sanitari</t>
  </si>
  <si>
    <t>Dover utilizzare dei servizi igienici privi di un sistema di chiusura dall'interno</t>
  </si>
  <si>
    <t>Doversi spogliare, per una visita, di fronte ad altri pazienti o persone estranee</t>
  </si>
  <si>
    <t xml:space="preserve"> Riguardo a questo Suo ricovero, in generale, Lei si ritiene:</t>
  </si>
  <si>
    <t>Insoddisfatto</t>
  </si>
  <si>
    <t>Ne soddisfatto, né insoddisfatto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</si>
</sst>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Verdana"/>
      <family val="2"/>
    </font>
    <font>
      <b/>
      <sz val="11"/>
      <name val="Verdana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0" xfId="1"/>
    <xf numFmtId="0" fontId="3" fillId="0" borderId="0" xfId="1" applyFont="1"/>
    <xf numFmtId="2" fontId="0" fillId="0" borderId="0" xfId="0" applyNumberFormat="1" applyAlignment="1">
      <alignment horizontal="center"/>
    </xf>
    <xf numFmtId="0" fontId="0" fillId="0" borderId="0" xfId="0" applyFont="1"/>
    <xf numFmtId="2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 applyFont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SESSO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sesso</c:v>
          </c:tx>
          <c:cat>
            <c:strRef>
              <c:f>Grafici!$A$9:$A$10</c:f>
              <c:strCache>
                <c:ptCount val="2"/>
                <c:pt idx="0">
                  <c:v>M</c:v>
                </c:pt>
                <c:pt idx="1">
                  <c:v>F</c:v>
                </c:pt>
              </c:strCache>
            </c:strRef>
          </c:cat>
          <c:val>
            <c:numRef>
              <c:f>Grafici!$E$9:$E$10</c:f>
              <c:numCache>
                <c:formatCode>0.00</c:formatCode>
                <c:ptCount val="2"/>
                <c:pt idx="0">
                  <c:v>47.368421052631582</c:v>
                </c:pt>
                <c:pt idx="1">
                  <c:v>52.631578947368418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informazioni e spiegazioni sul suo caso(risultati,esami,terapie,ecc)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455855070233478E-2"/>
          <c:y val="0.28091168091168089"/>
          <c:w val="0.50032573289902282"/>
          <c:h val="0.65641025641025641"/>
        </c:manualLayout>
      </c:layout>
      <c:pieChart>
        <c:varyColors val="1"/>
        <c:ser>
          <c:idx val="0"/>
          <c:order val="0"/>
          <c:tx>
            <c:v>informazioni e spiegazioni sul suo caso(risultati,esami,terapie,ecc)</c:v>
          </c:tx>
          <c:dLbls>
            <c:dLbl>
              <c:idx val="0"/>
              <c:delete val="1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Grafici!$A$142:$A$145</c:f>
              <c:strCache>
                <c:ptCount val="4"/>
                <c:pt idx="0">
                  <c:v>mai</c:v>
                </c:pt>
                <c:pt idx="1">
                  <c:v>di rado</c:v>
                </c:pt>
                <c:pt idx="2">
                  <c:v>quando è stato necessario</c:v>
                </c:pt>
                <c:pt idx="3">
                  <c:v>quotidianamnete</c:v>
                </c:pt>
              </c:strCache>
            </c:strRef>
          </c:cat>
          <c:val>
            <c:numRef>
              <c:f>Grafici!$C$142:$C$145</c:f>
              <c:numCache>
                <c:formatCode>0.00</c:formatCode>
                <c:ptCount val="4"/>
                <c:pt idx="0">
                  <c:v>0</c:v>
                </c:pt>
                <c:pt idx="1">
                  <c:v>15.789473684210526</c:v>
                </c:pt>
                <c:pt idx="2">
                  <c:v>57.89473684210526</c:v>
                </c:pt>
                <c:pt idx="3">
                  <c:v>26.315789473684209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3956594760834951"/>
          <c:y val="0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v>In caso di trattamento fastidioso, è stato avvertito in anticipo?</c:v>
          </c:tx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Grafici!$A$157:$A$159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Non ho subito simili trattamenti</c:v>
                </c:pt>
              </c:strCache>
            </c:strRef>
          </c:cat>
          <c:val>
            <c:numRef>
              <c:f>Grafici!$C$157:$C$159</c:f>
              <c:numCache>
                <c:formatCode>0.00</c:formatCode>
                <c:ptCount val="3"/>
                <c:pt idx="0">
                  <c:v>78.94736842105263</c:v>
                </c:pt>
                <c:pt idx="1">
                  <c:v>10.526315789473685</c:v>
                </c:pt>
                <c:pt idx="2">
                  <c:v>10.526315789473685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538508517460248"/>
          <c:y val="0.45036033631389294"/>
          <c:w val="0.31849886734818295"/>
          <c:h val="0.4076463077250479"/>
        </c:manualLayout>
      </c:layout>
      <c:overlay val="0"/>
      <c:txPr>
        <a:bodyPr/>
        <a:lstStyle/>
        <a:p>
          <a:pPr rtl="0">
            <a:defRPr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Le hanno spiegato i rischi?</c:v>
          </c:tx>
          <c:dLbls>
            <c:dLbl>
              <c:idx val="0"/>
              <c:delete val="1"/>
            </c:dLbl>
            <c:dLbl>
              <c:idx val="3"/>
              <c:layout>
                <c:manualLayout>
                  <c:x val="-0.18390804597701149"/>
                  <c:y val="-0.1959183673469387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Grafici!$A$176:$A$179</c:f>
              <c:strCache>
                <c:ptCount val="4"/>
                <c:pt idx="0">
                  <c:v>Mai</c:v>
                </c:pt>
                <c:pt idx="1">
                  <c:v>Abbastanza</c:v>
                </c:pt>
                <c:pt idx="2">
                  <c:v>Certamente si</c:v>
                </c:pt>
                <c:pt idx="3">
                  <c:v>Non specificato</c:v>
                </c:pt>
              </c:strCache>
            </c:strRef>
          </c:cat>
          <c:val>
            <c:numRef>
              <c:f>Grafici!$C$176:$C$179</c:f>
              <c:numCache>
                <c:formatCode>0.00</c:formatCode>
                <c:ptCount val="4"/>
                <c:pt idx="0">
                  <c:v>0</c:v>
                </c:pt>
                <c:pt idx="1">
                  <c:v>47.368421052631582</c:v>
                </c:pt>
                <c:pt idx="2">
                  <c:v>47.368421052631582</c:v>
                </c:pt>
                <c:pt idx="3">
                  <c:v>5.2631578947368425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785723734135357E-2"/>
          <c:y val="0.23138352803938722"/>
          <c:w val="0.80647159158155624"/>
          <c:h val="0.59133618101658858"/>
        </c:manualLayout>
      </c:layout>
      <c:barChart>
        <c:barDir val="col"/>
        <c:grouping val="clustered"/>
        <c:varyColors val="0"/>
        <c:ser>
          <c:idx val="0"/>
          <c:order val="0"/>
          <c:tx>
            <c:v>Mai</c:v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Grafici!$A$194:$A$197</c:f>
              <c:strCache>
                <c:ptCount val="4"/>
                <c:pt idx="0">
                  <c:v>Rinviati</c:v>
                </c:pt>
                <c:pt idx="1">
                  <c:v>Ritenuti inutili</c:v>
                </c:pt>
                <c:pt idx="2">
                  <c:v>Ripetuti perché effettuati altrove</c:v>
                </c:pt>
                <c:pt idx="3">
                  <c:v>Ripetuti perché i referti erano stati smarriti</c:v>
                </c:pt>
              </c:strCache>
            </c:strRef>
          </c:cat>
          <c:val>
            <c:numRef>
              <c:f>Grafici!$B$194:$B$197</c:f>
              <c:numCache>
                <c:formatCode>General</c:formatCode>
                <c:ptCount val="4"/>
                <c:pt idx="0">
                  <c:v>10</c:v>
                </c:pt>
                <c:pt idx="1">
                  <c:v>11</c:v>
                </c:pt>
                <c:pt idx="2">
                  <c:v>13</c:v>
                </c:pt>
                <c:pt idx="3">
                  <c:v>12</c:v>
                </c:pt>
              </c:numCache>
            </c:numRef>
          </c:val>
        </c:ser>
        <c:ser>
          <c:idx val="1"/>
          <c:order val="1"/>
          <c:tx>
            <c:v>Raramente</c:v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Grafici!$A$194:$A$197</c:f>
              <c:strCache>
                <c:ptCount val="4"/>
                <c:pt idx="0">
                  <c:v>Rinviati</c:v>
                </c:pt>
                <c:pt idx="1">
                  <c:v>Ritenuti inutili</c:v>
                </c:pt>
                <c:pt idx="2">
                  <c:v>Ripetuti perché effettuati altrove</c:v>
                </c:pt>
                <c:pt idx="3">
                  <c:v>Ripetuti perché i referti erano stati smarriti</c:v>
                </c:pt>
              </c:strCache>
            </c:strRef>
          </c:cat>
          <c:val>
            <c:numRef>
              <c:f>Grafici!$D$194:$D$197</c:f>
              <c:numCache>
                <c:formatCode>General</c:formatCode>
                <c:ptCount val="4"/>
                <c:pt idx="0">
                  <c:v>6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2"/>
          <c:order val="2"/>
          <c:tx>
            <c:v>Più volte</c:v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Grafici!$A$194:$A$197</c:f>
              <c:strCache>
                <c:ptCount val="4"/>
                <c:pt idx="0">
                  <c:v>Rinviati</c:v>
                </c:pt>
                <c:pt idx="1">
                  <c:v>Ritenuti inutili</c:v>
                </c:pt>
                <c:pt idx="2">
                  <c:v>Ripetuti perché effettuati altrove</c:v>
                </c:pt>
                <c:pt idx="3">
                  <c:v>Ripetuti perché i referti erano stati smarriti</c:v>
                </c:pt>
              </c:strCache>
            </c:strRef>
          </c:cat>
          <c:val>
            <c:numRef>
              <c:f>Grafici!$F$194:$F$197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61344"/>
        <c:axId val="107562880"/>
      </c:barChart>
      <c:catAx>
        <c:axId val="107561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07562880"/>
        <c:crosses val="autoZero"/>
        <c:auto val="1"/>
        <c:lblAlgn val="ctr"/>
        <c:lblOffset val="100"/>
        <c:noMultiLvlLbl val="0"/>
      </c:catAx>
      <c:valAx>
        <c:axId val="107562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7561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60476881477427E-2"/>
          <c:y val="0.37084499854184894"/>
          <c:w val="0.73131860028070506"/>
          <c:h val="0.50192876932050157"/>
        </c:manualLayout>
      </c:layout>
      <c:barChart>
        <c:barDir val="col"/>
        <c:grouping val="clustered"/>
        <c:varyColors val="0"/>
        <c:ser>
          <c:idx val="0"/>
          <c:order val="0"/>
          <c:tx>
            <c:v>MAI</c:v>
          </c:tx>
          <c:invertIfNegative val="0"/>
          <c:cat>
            <c:strRef>
              <c:f>Grafici!$A$220:$A$223</c:f>
              <c:strCache>
                <c:ptCount val="4"/>
                <c:pt idx="0">
                  <c:v>familiari</c:v>
                </c:pt>
                <c:pt idx="1">
                  <c:v>amici</c:v>
                </c:pt>
                <c:pt idx="2">
                  <c:v>badanti a pagamento</c:v>
                </c:pt>
                <c:pt idx="3">
                  <c:v>altro</c:v>
                </c:pt>
              </c:strCache>
            </c:strRef>
          </c:cat>
          <c:val>
            <c:numRef>
              <c:f>Grafici!$B$220:$B$223</c:f>
              <c:numCache>
                <c:formatCode>General</c:formatCode>
                <c:ptCount val="4"/>
                <c:pt idx="0">
                  <c:v>6</c:v>
                </c:pt>
                <c:pt idx="1">
                  <c:v>2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RARAMENTE</c:v>
          </c:tx>
          <c:invertIfNegative val="0"/>
          <c:cat>
            <c:strRef>
              <c:f>Grafici!$A$220:$A$223</c:f>
              <c:strCache>
                <c:ptCount val="4"/>
                <c:pt idx="0">
                  <c:v>familiari</c:v>
                </c:pt>
                <c:pt idx="1">
                  <c:v>amici</c:v>
                </c:pt>
                <c:pt idx="2">
                  <c:v>badanti a pagamento</c:v>
                </c:pt>
                <c:pt idx="3">
                  <c:v>altro</c:v>
                </c:pt>
              </c:strCache>
            </c:strRef>
          </c:cat>
          <c:val>
            <c:numRef>
              <c:f>Grafici!$D$220:$D$223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QUALCHE VOLTA</c:v>
          </c:tx>
          <c:invertIfNegative val="0"/>
          <c:cat>
            <c:strRef>
              <c:f>Grafici!$A$220:$A$223</c:f>
              <c:strCache>
                <c:ptCount val="4"/>
                <c:pt idx="0">
                  <c:v>familiari</c:v>
                </c:pt>
                <c:pt idx="1">
                  <c:v>amici</c:v>
                </c:pt>
                <c:pt idx="2">
                  <c:v>badanti a pagamento</c:v>
                </c:pt>
                <c:pt idx="3">
                  <c:v>altro</c:v>
                </c:pt>
              </c:strCache>
            </c:strRef>
          </c:cat>
          <c:val>
            <c:numRef>
              <c:f>Grafici!$F$220:$F$223</c:f>
              <c:numCache>
                <c:formatCode>General</c:formatCode>
                <c:ptCount val="4"/>
                <c:pt idx="0">
                  <c:v>2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v>SPESSO</c:v>
          </c:tx>
          <c:invertIfNegative val="0"/>
          <c:cat>
            <c:strRef>
              <c:f>Grafici!$A$220:$A$223</c:f>
              <c:strCache>
                <c:ptCount val="4"/>
                <c:pt idx="0">
                  <c:v>familiari</c:v>
                </c:pt>
                <c:pt idx="1">
                  <c:v>amici</c:v>
                </c:pt>
                <c:pt idx="2">
                  <c:v>badanti a pagamento</c:v>
                </c:pt>
                <c:pt idx="3">
                  <c:v>altro</c:v>
                </c:pt>
              </c:strCache>
            </c:strRef>
          </c:cat>
          <c:val>
            <c:numRef>
              <c:f>Grafici!$I$220:$I$223</c:f>
              <c:numCache>
                <c:formatCode>General</c:formatCode>
                <c:ptCount val="4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v>ALTRO</c:v>
          </c:tx>
          <c:invertIfNegative val="0"/>
          <c:cat>
            <c:strRef>
              <c:f>Grafici!$A$220:$A$223</c:f>
              <c:strCache>
                <c:ptCount val="4"/>
                <c:pt idx="0">
                  <c:v>familiari</c:v>
                </c:pt>
                <c:pt idx="1">
                  <c:v>amici</c:v>
                </c:pt>
                <c:pt idx="2">
                  <c:v>badanti a pagamento</c:v>
                </c:pt>
                <c:pt idx="3">
                  <c:v>altro</c:v>
                </c:pt>
              </c:strCache>
            </c:strRef>
          </c:cat>
          <c:val>
            <c:numRef>
              <c:f>Grafici!$K$220:$K$223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94496"/>
        <c:axId val="107596032"/>
      </c:barChart>
      <c:catAx>
        <c:axId val="107594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7596032"/>
        <c:crosses val="autoZero"/>
        <c:auto val="1"/>
        <c:lblAlgn val="ctr"/>
        <c:lblOffset val="100"/>
        <c:noMultiLvlLbl val="0"/>
      </c:catAx>
      <c:valAx>
        <c:axId val="107596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7594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272006407054098"/>
          <c:y val="0.34388498734955431"/>
          <c:w val="0.16761108808767325"/>
          <c:h val="0.5430304320068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Alle persone che l'hanno assistita la struttura ha fornito un minimo di comfort?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Grafici!$A$239:$C$239</c:f>
              <c:strCache>
                <c:ptCount val="1"/>
                <c:pt idx="0">
                  <c:v>Alle persone che l'hanno assistita la struttura ha fornito un minimo di comfort?</c:v>
                </c:pt>
              </c:strCache>
            </c:strRef>
          </c:tx>
          <c:dPt>
            <c:idx val="0"/>
            <c:bubble3D val="0"/>
            <c:explosion val="14"/>
          </c:dPt>
          <c:dPt>
            <c:idx val="1"/>
            <c:bubble3D val="0"/>
            <c:explosion val="9"/>
          </c:dPt>
          <c:dPt>
            <c:idx val="3"/>
            <c:bubble3D val="0"/>
            <c:explosion val="29"/>
          </c:dPt>
          <c:dPt>
            <c:idx val="4"/>
            <c:bubble3D val="0"/>
            <c:explosion val="13"/>
          </c:dPt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Grafici!$A$242:$A$246</c:f>
              <c:strCache>
                <c:ptCount val="5"/>
                <c:pt idx="0">
                  <c:v>Per niente</c:v>
                </c:pt>
                <c:pt idx="1">
                  <c:v>poco</c:v>
                </c:pt>
                <c:pt idx="2">
                  <c:v>abbastanza</c:v>
                </c:pt>
                <c:pt idx="3">
                  <c:v>molto</c:v>
                </c:pt>
                <c:pt idx="4">
                  <c:v>non risponde</c:v>
                </c:pt>
              </c:strCache>
            </c:strRef>
          </c:cat>
          <c:val>
            <c:numRef>
              <c:f>Grafici!$C$242:$C$246</c:f>
              <c:numCache>
                <c:formatCode>0.00</c:formatCode>
                <c:ptCount val="5"/>
                <c:pt idx="0">
                  <c:v>26.315789473684209</c:v>
                </c:pt>
                <c:pt idx="1">
                  <c:v>21.05263157894737</c:v>
                </c:pt>
                <c:pt idx="2">
                  <c:v>21.05263157894737</c:v>
                </c:pt>
                <c:pt idx="3">
                  <c:v>10.526315789473685</c:v>
                </c:pt>
                <c:pt idx="4">
                  <c:v>21.05263157894737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540606806865181"/>
          <c:y val="0.28217279589827027"/>
          <c:w val="0.20502750199703296"/>
          <c:h val="0.45491587979363945"/>
        </c:manualLayout>
      </c:layout>
      <c:overlay val="0"/>
      <c:txPr>
        <a:bodyPr/>
        <a:lstStyle/>
        <a:p>
          <a:pPr rtl="0">
            <a:defRPr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Ogni quanto vengono cambiate le lenzuola?</a:t>
            </a:r>
          </a:p>
        </c:rich>
      </c:tx>
      <c:layout>
        <c:manualLayout>
          <c:xMode val="edge"/>
          <c:yMode val="edge"/>
          <c:x val="0.20149569946415977"/>
          <c:y val="2.8248587570621469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Grafici!$A$256</c:f>
              <c:strCache>
                <c:ptCount val="1"/>
                <c:pt idx="0">
                  <c:v>Ogni quanto vengono cambiate le lenzuola?</c:v>
                </c:pt>
              </c:strCache>
            </c:strRef>
          </c:tx>
          <c:explosion val="35"/>
          <c:dPt>
            <c:idx val="0"/>
            <c:bubble3D val="0"/>
            <c:explosion val="53"/>
          </c:dPt>
          <c:dPt>
            <c:idx val="1"/>
            <c:bubble3D val="0"/>
            <c:explosion val="16"/>
          </c:dPt>
          <c:dPt>
            <c:idx val="2"/>
            <c:bubble3D val="0"/>
            <c:explosion val="73"/>
          </c:dPt>
          <c:dPt>
            <c:idx val="3"/>
            <c:bubble3D val="0"/>
            <c:explosion val="51"/>
          </c:dPt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Grafici!$A$259:$A$262</c:f>
              <c:strCache>
                <c:ptCount val="4"/>
                <c:pt idx="0">
                  <c:v>ogni due giorni</c:v>
                </c:pt>
                <c:pt idx="1">
                  <c:v>una volta al giorno</c:v>
                </c:pt>
                <c:pt idx="2">
                  <c:v>più volte al giorno</c:v>
                </c:pt>
                <c:pt idx="3">
                  <c:v>altro</c:v>
                </c:pt>
              </c:strCache>
            </c:strRef>
          </c:cat>
          <c:val>
            <c:numRef>
              <c:f>Grafici!$C$259:$C$262</c:f>
              <c:numCache>
                <c:formatCode>0.00</c:formatCode>
                <c:ptCount val="4"/>
                <c:pt idx="0">
                  <c:v>10.526315789473685</c:v>
                </c:pt>
                <c:pt idx="1">
                  <c:v>68.421052631578945</c:v>
                </c:pt>
                <c:pt idx="2">
                  <c:v>10.526315789473685</c:v>
                </c:pt>
                <c:pt idx="3">
                  <c:v>10.526315789473685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88407699037621E-2"/>
          <c:y val="0.18103018372703411"/>
          <c:w val="0.78852690288713911"/>
          <c:h val="0.46572506561679788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cat>
            <c:strRef>
              <c:f>Grafici!$A$274:$A$277</c:f>
              <c:strCache>
                <c:ptCount val="4"/>
                <c:pt idx="0">
                  <c:v>Dover acquistare un farmaco perchè non disponibile in ospedale</c:v>
                </c:pt>
                <c:pt idx="1">
                  <c:v>Dover acquistare materiale sanitario perchè non disponibile in ospedale</c:v>
                </c:pt>
                <c:pt idx="2">
                  <c:v>Non ricevere la terapia al momento stabilito</c:v>
                </c:pt>
                <c:pt idx="3">
                  <c:v>Ricevere una prestazione medica e/o infermieristica sbagliata?</c:v>
                </c:pt>
              </c:strCache>
            </c:strRef>
          </c:cat>
          <c:val>
            <c:numRef>
              <c:f>Grafici!$B$274:$B$277</c:f>
              <c:numCache>
                <c:formatCode>0</c:formatCode>
                <c:ptCount val="4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No</c:v>
          </c:tx>
          <c:invertIfNegative val="0"/>
          <c:cat>
            <c:strRef>
              <c:f>Grafici!$A$274:$A$277</c:f>
              <c:strCache>
                <c:ptCount val="4"/>
                <c:pt idx="0">
                  <c:v>Dover acquistare un farmaco perchè non disponibile in ospedale</c:v>
                </c:pt>
                <c:pt idx="1">
                  <c:v>Dover acquistare materiale sanitario perchè non disponibile in ospedale</c:v>
                </c:pt>
                <c:pt idx="2">
                  <c:v>Non ricevere la terapia al momento stabilito</c:v>
                </c:pt>
                <c:pt idx="3">
                  <c:v>Ricevere una prestazione medica e/o infermieristica sbagliata?</c:v>
                </c:pt>
              </c:strCache>
            </c:strRef>
          </c:cat>
          <c:val>
            <c:numRef>
              <c:f>Grafici!$D$274:$D$277</c:f>
              <c:numCache>
                <c:formatCode>0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15</c:v>
                </c:pt>
                <c:pt idx="3">
                  <c:v>16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701760"/>
        <c:axId val="107703296"/>
      </c:barChart>
      <c:catAx>
        <c:axId val="10770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703296"/>
        <c:crosses val="autoZero"/>
        <c:auto val="1"/>
        <c:lblAlgn val="ctr"/>
        <c:lblOffset val="100"/>
        <c:noMultiLvlLbl val="0"/>
      </c:catAx>
      <c:valAx>
        <c:axId val="10770329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107701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24363780412413"/>
          <c:y val="0.15719777674849467"/>
          <c:w val="0.6701885624961138"/>
          <c:h val="0.42849441613915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Grafici!$B$299</c:f>
              <c:strCache>
                <c:ptCount val="1"/>
                <c:pt idx="0">
                  <c:v>Insufficiente</c:v>
                </c:pt>
              </c:strCache>
            </c:strRef>
          </c:tx>
          <c:invertIfNegative val="0"/>
          <c:cat>
            <c:strRef>
              <c:f>Grafici!$A$300:$A$309</c:f>
              <c:strCache>
                <c:ptCount val="10"/>
                <c:pt idx="0">
                  <c:v>Lo spazio a disposizione</c:v>
                </c:pt>
                <c:pt idx="1">
                  <c:v>La pulizia del locale di ricovero</c:v>
                </c:pt>
                <c:pt idx="2">
                  <c:v>Il livello di pulizia dei servizi igienici</c:v>
                </c:pt>
                <c:pt idx="3">
                  <c:v>Gli orari della giornata (sveglia, pasti, ecc)</c:v>
                </c:pt>
                <c:pt idx="4">
                  <c:v>La qualità del cibo</c:v>
                </c:pt>
                <c:pt idx="5">
                  <c:v>La quantità del cibo</c:v>
                </c:pt>
                <c:pt idx="6">
                  <c:v>L'accesso dei parenti</c:v>
                </c:pt>
                <c:pt idx="7">
                  <c:v>La tranquillità del locale di ricovero</c:v>
                </c:pt>
                <c:pt idx="8">
                  <c:v>La tutela della riservatezza (privacy)</c:v>
                </c:pt>
                <c:pt idx="9">
                  <c:v>Lo stato di manutenzione dei locali di ricovero</c:v>
                </c:pt>
              </c:strCache>
            </c:strRef>
          </c:cat>
          <c:val>
            <c:numRef>
              <c:f>Grafici!$B$300:$B$309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</c:ser>
        <c:ser>
          <c:idx val="2"/>
          <c:order val="1"/>
          <c:tx>
            <c:strRef>
              <c:f>Grafici!$D$299</c:f>
              <c:strCache>
                <c:ptCount val="1"/>
                <c:pt idx="0">
                  <c:v>Sufficiente</c:v>
                </c:pt>
              </c:strCache>
            </c:strRef>
          </c:tx>
          <c:invertIfNegative val="0"/>
          <c:cat>
            <c:strRef>
              <c:f>Grafici!$A$300:$A$309</c:f>
              <c:strCache>
                <c:ptCount val="10"/>
                <c:pt idx="0">
                  <c:v>Lo spazio a disposizione</c:v>
                </c:pt>
                <c:pt idx="1">
                  <c:v>La pulizia del locale di ricovero</c:v>
                </c:pt>
                <c:pt idx="2">
                  <c:v>Il livello di pulizia dei servizi igienici</c:v>
                </c:pt>
                <c:pt idx="3">
                  <c:v>Gli orari della giornata (sveglia, pasti, ecc)</c:v>
                </c:pt>
                <c:pt idx="4">
                  <c:v>La qualità del cibo</c:v>
                </c:pt>
                <c:pt idx="5">
                  <c:v>La quantità del cibo</c:v>
                </c:pt>
                <c:pt idx="6">
                  <c:v>L'accesso dei parenti</c:v>
                </c:pt>
                <c:pt idx="7">
                  <c:v>La tranquillità del locale di ricovero</c:v>
                </c:pt>
                <c:pt idx="8">
                  <c:v>La tutela della riservatezza (privacy)</c:v>
                </c:pt>
                <c:pt idx="9">
                  <c:v>Lo stato di manutenzione dei locali di ricovero</c:v>
                </c:pt>
              </c:strCache>
            </c:strRef>
          </c:cat>
          <c:val>
            <c:numRef>
              <c:f>Grafici!$D$300:$D$309</c:f>
              <c:numCache>
                <c:formatCode>General</c:formatCode>
                <c:ptCount val="10"/>
                <c:pt idx="0">
                  <c:v>8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</c:numCache>
            </c:numRef>
          </c:val>
        </c:ser>
        <c:ser>
          <c:idx val="4"/>
          <c:order val="2"/>
          <c:tx>
            <c:strRef>
              <c:f>Grafici!$F$299</c:f>
              <c:strCache>
                <c:ptCount val="1"/>
                <c:pt idx="0">
                  <c:v>Buono</c:v>
                </c:pt>
              </c:strCache>
            </c:strRef>
          </c:tx>
          <c:invertIfNegative val="0"/>
          <c:cat>
            <c:strRef>
              <c:f>Grafici!$A$300:$A$309</c:f>
              <c:strCache>
                <c:ptCount val="10"/>
                <c:pt idx="0">
                  <c:v>Lo spazio a disposizione</c:v>
                </c:pt>
                <c:pt idx="1">
                  <c:v>La pulizia del locale di ricovero</c:v>
                </c:pt>
                <c:pt idx="2">
                  <c:v>Il livello di pulizia dei servizi igienici</c:v>
                </c:pt>
                <c:pt idx="3">
                  <c:v>Gli orari della giornata (sveglia, pasti, ecc)</c:v>
                </c:pt>
                <c:pt idx="4">
                  <c:v>La qualità del cibo</c:v>
                </c:pt>
                <c:pt idx="5">
                  <c:v>La quantità del cibo</c:v>
                </c:pt>
                <c:pt idx="6">
                  <c:v>L'accesso dei parenti</c:v>
                </c:pt>
                <c:pt idx="7">
                  <c:v>La tranquillità del locale di ricovero</c:v>
                </c:pt>
                <c:pt idx="8">
                  <c:v>La tutela della riservatezza (privacy)</c:v>
                </c:pt>
                <c:pt idx="9">
                  <c:v>Lo stato di manutenzione dei locali di ricovero</c:v>
                </c:pt>
              </c:strCache>
            </c:strRef>
          </c:cat>
          <c:val>
            <c:numRef>
              <c:f>Grafici!$F$300:$F$309</c:f>
              <c:numCache>
                <c:formatCode>General</c:formatCode>
                <c:ptCount val="10"/>
                <c:pt idx="0">
                  <c:v>5</c:v>
                </c:pt>
                <c:pt idx="1">
                  <c:v>0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7</c:v>
                </c:pt>
              </c:numCache>
            </c:numRef>
          </c:val>
        </c:ser>
        <c:ser>
          <c:idx val="6"/>
          <c:order val="3"/>
          <c:tx>
            <c:strRef>
              <c:f>Grafici!$H$299</c:f>
              <c:strCache>
                <c:ptCount val="1"/>
                <c:pt idx="0">
                  <c:v>Ottimo</c:v>
                </c:pt>
              </c:strCache>
            </c:strRef>
          </c:tx>
          <c:invertIfNegative val="0"/>
          <c:cat>
            <c:strRef>
              <c:f>Grafici!$A$300:$A$309</c:f>
              <c:strCache>
                <c:ptCount val="10"/>
                <c:pt idx="0">
                  <c:v>Lo spazio a disposizione</c:v>
                </c:pt>
                <c:pt idx="1">
                  <c:v>La pulizia del locale di ricovero</c:v>
                </c:pt>
                <c:pt idx="2">
                  <c:v>Il livello di pulizia dei servizi igienici</c:v>
                </c:pt>
                <c:pt idx="3">
                  <c:v>Gli orari della giornata (sveglia, pasti, ecc)</c:v>
                </c:pt>
                <c:pt idx="4">
                  <c:v>La qualità del cibo</c:v>
                </c:pt>
                <c:pt idx="5">
                  <c:v>La quantità del cibo</c:v>
                </c:pt>
                <c:pt idx="6">
                  <c:v>L'accesso dei parenti</c:v>
                </c:pt>
                <c:pt idx="7">
                  <c:v>La tranquillità del locale di ricovero</c:v>
                </c:pt>
                <c:pt idx="8">
                  <c:v>La tutela della riservatezza (privacy)</c:v>
                </c:pt>
                <c:pt idx="9">
                  <c:v>Lo stato di manutenzione dei locali di ricovero</c:v>
                </c:pt>
              </c:strCache>
            </c:strRef>
          </c:cat>
          <c:val>
            <c:numRef>
              <c:f>Grafici!$H$300:$H$309</c:f>
              <c:numCache>
                <c:formatCode>General</c:formatCode>
                <c:ptCount val="10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7</c:v>
                </c:pt>
                <c:pt idx="7">
                  <c:v>5</c:v>
                </c:pt>
                <c:pt idx="8">
                  <c:v>8</c:v>
                </c:pt>
                <c:pt idx="9">
                  <c:v>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8334080"/>
        <c:axId val="108344064"/>
      </c:barChart>
      <c:catAx>
        <c:axId val="108334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08344064"/>
        <c:crosses val="autoZero"/>
        <c:auto val="1"/>
        <c:lblAlgn val="ctr"/>
        <c:lblOffset val="100"/>
        <c:noMultiLvlLbl val="0"/>
      </c:catAx>
      <c:valAx>
        <c:axId val="108344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833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041844643263162E-2"/>
          <c:y val="0.10746407190260353"/>
          <c:w val="0.87132396928096356"/>
          <c:h val="0.39878677247858751"/>
        </c:manualLayout>
      </c:layout>
      <c:barChart>
        <c:barDir val="col"/>
        <c:grouping val="clustered"/>
        <c:varyColors val="0"/>
        <c:ser>
          <c:idx val="0"/>
          <c:order val="0"/>
          <c:tx>
            <c:v>INSUFFICIENTE</c:v>
          </c:tx>
          <c:invertIfNegative val="0"/>
          <c:cat>
            <c:strRef>
              <c:f>Grafici!$A$336:$A$348</c:f>
              <c:strCache>
                <c:ptCount val="13"/>
                <c:pt idx="0">
                  <c:v>la quantità dei medici presenti</c:v>
                </c:pt>
                <c:pt idx="1">
                  <c:v>il modo in cui i medici trattano i degenti</c:v>
                </c:pt>
                <c:pt idx="2">
                  <c:v> la preparazione dei medici</c:v>
                </c:pt>
                <c:pt idx="3">
                  <c:v> la disponibilità dei medici verso i degenti</c:v>
                </c:pt>
                <c:pt idx="4">
                  <c:v>la quantità degli infermieri presenti</c:v>
                </c:pt>
                <c:pt idx="5">
                  <c:v>la preparazione degli infermieri</c:v>
                </c:pt>
                <c:pt idx="6">
                  <c:v> la disponibilità degli infermieri ad assistere i degenti</c:v>
                </c:pt>
                <c:pt idx="7">
                  <c:v>il modo in cui il personale ausiliario tratta i degenti</c:v>
                </c:pt>
                <c:pt idx="8">
                  <c:v>il modo di lavorare degli ausiliari (addetti alle pulizie, ecc)</c:v>
                </c:pt>
                <c:pt idx="9">
                  <c:v> l'identificabilità del personale medico, infermieristico, ecc</c:v>
                </c:pt>
                <c:pt idx="10">
                  <c:v>la dotazione del materiale sanitario</c:v>
                </c:pt>
                <c:pt idx="11">
                  <c:v>il collegamento con la rete dei trasporti pubblici</c:v>
                </c:pt>
                <c:pt idx="12">
                  <c:v> la possibilità di trovare parcheggio</c:v>
                </c:pt>
              </c:strCache>
            </c:strRef>
          </c:cat>
          <c:val>
            <c:numRef>
              <c:f>Grafici!$B$336:$B$348</c:f>
              <c:numCache>
                <c:formatCode>General</c:formatCode>
                <c:ptCount val="13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9</c:v>
                </c:pt>
              </c:numCache>
            </c:numRef>
          </c:val>
        </c:ser>
        <c:ser>
          <c:idx val="1"/>
          <c:order val="1"/>
          <c:tx>
            <c:v>SUFFICIENTE</c:v>
          </c:tx>
          <c:invertIfNegative val="0"/>
          <c:cat>
            <c:strRef>
              <c:f>Grafici!$A$336:$A$348</c:f>
              <c:strCache>
                <c:ptCount val="13"/>
                <c:pt idx="0">
                  <c:v>la quantità dei medici presenti</c:v>
                </c:pt>
                <c:pt idx="1">
                  <c:v>il modo in cui i medici trattano i degenti</c:v>
                </c:pt>
                <c:pt idx="2">
                  <c:v> la preparazione dei medici</c:v>
                </c:pt>
                <c:pt idx="3">
                  <c:v> la disponibilità dei medici verso i degenti</c:v>
                </c:pt>
                <c:pt idx="4">
                  <c:v>la quantità degli infermieri presenti</c:v>
                </c:pt>
                <c:pt idx="5">
                  <c:v>la preparazione degli infermieri</c:v>
                </c:pt>
                <c:pt idx="6">
                  <c:v> la disponibilità degli infermieri ad assistere i degenti</c:v>
                </c:pt>
                <c:pt idx="7">
                  <c:v>il modo in cui il personale ausiliario tratta i degenti</c:v>
                </c:pt>
                <c:pt idx="8">
                  <c:v>il modo di lavorare degli ausiliari (addetti alle pulizie, ecc)</c:v>
                </c:pt>
                <c:pt idx="9">
                  <c:v> l'identificabilità del personale medico, infermieristico, ecc</c:v>
                </c:pt>
                <c:pt idx="10">
                  <c:v>la dotazione del materiale sanitario</c:v>
                </c:pt>
                <c:pt idx="11">
                  <c:v>il collegamento con la rete dei trasporti pubblici</c:v>
                </c:pt>
                <c:pt idx="12">
                  <c:v> la possibilità di trovare parcheggio</c:v>
                </c:pt>
              </c:strCache>
            </c:strRef>
          </c:cat>
          <c:val>
            <c:numRef>
              <c:f>Grafici!$D$336:$D$348</c:f>
              <c:numCache>
                <c:formatCode>General</c:formatCode>
                <c:ptCount val="13"/>
                <c:pt idx="0">
                  <c:v>3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4</c:v>
                </c:pt>
                <c:pt idx="12">
                  <c:v>1</c:v>
                </c:pt>
              </c:numCache>
            </c:numRef>
          </c:val>
        </c:ser>
        <c:ser>
          <c:idx val="2"/>
          <c:order val="2"/>
          <c:tx>
            <c:v>BUONO</c:v>
          </c:tx>
          <c:invertIfNegative val="0"/>
          <c:cat>
            <c:strRef>
              <c:f>Grafici!$A$336:$A$348</c:f>
              <c:strCache>
                <c:ptCount val="13"/>
                <c:pt idx="0">
                  <c:v>la quantità dei medici presenti</c:v>
                </c:pt>
                <c:pt idx="1">
                  <c:v>il modo in cui i medici trattano i degenti</c:v>
                </c:pt>
                <c:pt idx="2">
                  <c:v> la preparazione dei medici</c:v>
                </c:pt>
                <c:pt idx="3">
                  <c:v> la disponibilità dei medici verso i degenti</c:v>
                </c:pt>
                <c:pt idx="4">
                  <c:v>la quantità degli infermieri presenti</c:v>
                </c:pt>
                <c:pt idx="5">
                  <c:v>la preparazione degli infermieri</c:v>
                </c:pt>
                <c:pt idx="6">
                  <c:v> la disponibilità degli infermieri ad assistere i degenti</c:v>
                </c:pt>
                <c:pt idx="7">
                  <c:v>il modo in cui il personale ausiliario tratta i degenti</c:v>
                </c:pt>
                <c:pt idx="8">
                  <c:v>il modo di lavorare degli ausiliari (addetti alle pulizie, ecc)</c:v>
                </c:pt>
                <c:pt idx="9">
                  <c:v> l'identificabilità del personale medico, infermieristico, ecc</c:v>
                </c:pt>
                <c:pt idx="10">
                  <c:v>la dotazione del materiale sanitario</c:v>
                </c:pt>
                <c:pt idx="11">
                  <c:v>il collegamento con la rete dei trasporti pubblici</c:v>
                </c:pt>
                <c:pt idx="12">
                  <c:v> la possibilità di trovare parcheggio</c:v>
                </c:pt>
              </c:strCache>
            </c:strRef>
          </c:cat>
          <c:val>
            <c:numRef>
              <c:f>Grafici!$F$336:$F$348</c:f>
              <c:numCache>
                <c:formatCode>General</c:formatCode>
                <c:ptCount val="13"/>
                <c:pt idx="0">
                  <c:v>6</c:v>
                </c:pt>
                <c:pt idx="1">
                  <c:v>5</c:v>
                </c:pt>
                <c:pt idx="2">
                  <c:v>9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7</c:v>
                </c:pt>
                <c:pt idx="9">
                  <c:v>9</c:v>
                </c:pt>
                <c:pt idx="10">
                  <c:v>10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ser>
          <c:idx val="3"/>
          <c:order val="3"/>
          <c:tx>
            <c:v>OTTIMO</c:v>
          </c:tx>
          <c:invertIfNegative val="0"/>
          <c:cat>
            <c:strRef>
              <c:f>Grafici!$A$336:$A$348</c:f>
              <c:strCache>
                <c:ptCount val="13"/>
                <c:pt idx="0">
                  <c:v>la quantità dei medici presenti</c:v>
                </c:pt>
                <c:pt idx="1">
                  <c:v>il modo in cui i medici trattano i degenti</c:v>
                </c:pt>
                <c:pt idx="2">
                  <c:v> la preparazione dei medici</c:v>
                </c:pt>
                <c:pt idx="3">
                  <c:v> la disponibilità dei medici verso i degenti</c:v>
                </c:pt>
                <c:pt idx="4">
                  <c:v>la quantità degli infermieri presenti</c:v>
                </c:pt>
                <c:pt idx="5">
                  <c:v>la preparazione degli infermieri</c:v>
                </c:pt>
                <c:pt idx="6">
                  <c:v> la disponibilità degli infermieri ad assistere i degenti</c:v>
                </c:pt>
                <c:pt idx="7">
                  <c:v>il modo in cui il personale ausiliario tratta i degenti</c:v>
                </c:pt>
                <c:pt idx="8">
                  <c:v>il modo di lavorare degli ausiliari (addetti alle pulizie, ecc)</c:v>
                </c:pt>
                <c:pt idx="9">
                  <c:v> l'identificabilità del personale medico, infermieristico, ecc</c:v>
                </c:pt>
                <c:pt idx="10">
                  <c:v>la dotazione del materiale sanitario</c:v>
                </c:pt>
                <c:pt idx="11">
                  <c:v>il collegamento con la rete dei trasporti pubblici</c:v>
                </c:pt>
                <c:pt idx="12">
                  <c:v> la possibilità di trovare parcheggio</c:v>
                </c:pt>
              </c:strCache>
            </c:strRef>
          </c:cat>
          <c:val>
            <c:numRef>
              <c:f>Grafici!$H$336:$H$348</c:f>
              <c:numCache>
                <c:formatCode>General</c:formatCode>
                <c:ptCount val="13"/>
                <c:pt idx="0">
                  <c:v>6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5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8409984"/>
        <c:axId val="108411520"/>
      </c:barChart>
      <c:catAx>
        <c:axId val="108409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08411520"/>
        <c:crosses val="autoZero"/>
        <c:auto val="1"/>
        <c:lblAlgn val="ctr"/>
        <c:lblOffset val="100"/>
        <c:noMultiLvlLbl val="0"/>
      </c:catAx>
      <c:valAx>
        <c:axId val="108411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8409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900873934071953"/>
          <c:y val="1.6633981512379645E-2"/>
          <c:w val="0.26871828153524546"/>
          <c:h val="0.2074025439782024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UNITA' OPERATIVA</c:v>
          </c:tx>
          <c:dPt>
            <c:idx val="0"/>
            <c:bubble3D val="0"/>
            <c:explosion val="5"/>
          </c:dPt>
          <c:cat>
            <c:strRef>
              <c:f>Grafici!$A$17</c:f>
              <c:strCache>
                <c:ptCount val="1"/>
                <c:pt idx="0">
                  <c:v>medicina</c:v>
                </c:pt>
              </c:strCache>
            </c:strRef>
          </c:cat>
          <c:val>
            <c:numRef>
              <c:f>Grafici!$D$17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 Le informazioni , che Lei voleva mantenere riservate, siano state comunicate ad estranei?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Grafici!$A$375</c:f>
              <c:strCache>
                <c:ptCount val="1"/>
                <c:pt idx="0">
                  <c:v>Le risulta che informazioni sul Suo stato di salute, che Lei voleva mantenere riservate, siano state comunicate ad estranei?</c:v>
                </c:pt>
              </c:strCache>
            </c:strRef>
          </c:tx>
          <c:dLbls>
            <c:dLbl>
              <c:idx val="0"/>
              <c:layout>
                <c:manualLayout>
                  <c:x val="1.6666666666666666E-2"/>
                  <c:y val="-5.55555555555555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888888888888888E-2"/>
                  <c:y val="-4.62962962962962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Grafici!$A$378:$A$380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Non so</c:v>
                </c:pt>
              </c:strCache>
            </c:strRef>
          </c:cat>
          <c:val>
            <c:numRef>
              <c:f>Grafici!$C$378:$C$380</c:f>
              <c:numCache>
                <c:formatCode>0.00</c:formatCode>
                <c:ptCount val="3"/>
                <c:pt idx="0">
                  <c:v>10.526315789473685</c:v>
                </c:pt>
                <c:pt idx="1">
                  <c:v>78.94736842105263</c:v>
                </c:pt>
                <c:pt idx="2">
                  <c:v>10.526315789473685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79892954557151E-2"/>
          <c:y val="0.22344726862030712"/>
          <c:w val="0.85783321202496743"/>
          <c:h val="0.51766360042768733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cat>
            <c:strRef>
              <c:f>Grafici!$A$396:$A$398</c:f>
              <c:strCache>
                <c:ptCount val="3"/>
                <c:pt idx="0">
                  <c:v>Doversi spogliare, per una visita, di fronte ad altri pazienti o persone estranee</c:v>
                </c:pt>
                <c:pt idx="1">
                  <c:v>Essere oggetto di commenti lesivi del Suo pudore, da parte di operatori sanitari</c:v>
                </c:pt>
                <c:pt idx="2">
                  <c:v>Dover utilizzare dei servizi igienici privi di un sistema di chiusura dall'interno</c:v>
                </c:pt>
              </c:strCache>
            </c:strRef>
          </c:cat>
          <c:val>
            <c:numRef>
              <c:f>Grafici!$B$396:$B$398</c:f>
              <c:numCache>
                <c:formatCode>General</c:formatCode>
                <c:ptCount val="3"/>
                <c:pt idx="0">
                  <c:v>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No</c:v>
          </c:tx>
          <c:invertIfNegative val="0"/>
          <c:cat>
            <c:strRef>
              <c:f>Grafici!$A$396:$A$398</c:f>
              <c:strCache>
                <c:ptCount val="3"/>
                <c:pt idx="0">
                  <c:v>Doversi spogliare, per una visita, di fronte ad altri pazienti o persone estranee</c:v>
                </c:pt>
                <c:pt idx="1">
                  <c:v>Essere oggetto di commenti lesivi del Suo pudore, da parte di operatori sanitari</c:v>
                </c:pt>
                <c:pt idx="2">
                  <c:v>Dover utilizzare dei servizi igienici privi di un sistema di chiusura dall'interno</c:v>
                </c:pt>
              </c:strCache>
            </c:strRef>
          </c:cat>
          <c:val>
            <c:numRef>
              <c:f>Grafici!$D$396:$D$398</c:f>
              <c:numCache>
                <c:formatCode>General</c:formatCode>
                <c:ptCount val="3"/>
                <c:pt idx="0">
                  <c:v>11</c:v>
                </c:pt>
                <c:pt idx="1">
                  <c:v>18</c:v>
                </c:pt>
                <c:pt idx="2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77440"/>
        <c:axId val="108483328"/>
      </c:barChart>
      <c:catAx>
        <c:axId val="108477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08483328"/>
        <c:crosses val="autoZero"/>
        <c:auto val="1"/>
        <c:lblAlgn val="ctr"/>
        <c:lblOffset val="100"/>
        <c:noMultiLvlLbl val="0"/>
      </c:catAx>
      <c:valAx>
        <c:axId val="108483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8477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Grafici!$A$416</c:f>
              <c:strCache>
                <c:ptCount val="1"/>
                <c:pt idx="0">
                  <c:v> Riguardo a questo Suo ricovero, in generale, Lei si ritiene:</c:v>
                </c:pt>
              </c:strCache>
            </c:strRef>
          </c:tx>
          <c:dLbls>
            <c:dLbl>
              <c:idx val="1"/>
              <c:delete val="1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Grafici!$A$419:$A$423</c:f>
              <c:strCache>
                <c:ptCount val="5"/>
                <c:pt idx="0">
                  <c:v>Molto soddisfatto</c:v>
                </c:pt>
                <c:pt idx="1">
                  <c:v>Insoddisfatto</c:v>
                </c:pt>
                <c:pt idx="2">
                  <c:v>Ne soddisfatto, né insoddisfatto</c:v>
                </c:pt>
                <c:pt idx="3">
                  <c:v>Soddisfatto</c:v>
                </c:pt>
                <c:pt idx="4">
                  <c:v>Molto soddisfatto</c:v>
                </c:pt>
              </c:strCache>
            </c:strRef>
          </c:cat>
          <c:val>
            <c:numRef>
              <c:f>Grafici!$C$419:$C$423</c:f>
              <c:numCache>
                <c:formatCode>0.00</c:formatCode>
                <c:ptCount val="5"/>
                <c:pt idx="0">
                  <c:v>15.789473684210526</c:v>
                </c:pt>
                <c:pt idx="1">
                  <c:v>0</c:v>
                </c:pt>
                <c:pt idx="2">
                  <c:v>31.578947368421051</c:v>
                </c:pt>
                <c:pt idx="3">
                  <c:v>52.631578947368418</c:v>
                </c:pt>
                <c:pt idx="4">
                  <c:v>15.789473684210526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Grafici!$A$27:$B$27</c:f>
              <c:strCache>
                <c:ptCount val="1"/>
                <c:pt idx="0">
                  <c:v>TITOLO DI STUDIO</c:v>
                </c:pt>
              </c:strCache>
            </c:strRef>
          </c:tx>
          <c:invertIfNegative val="0"/>
          <c:val>
            <c:numRef>
              <c:f>Grafici!$D$30:$D$38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460864"/>
        <c:axId val="105462400"/>
      </c:barChart>
      <c:catAx>
        <c:axId val="105460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5462400"/>
        <c:crosses val="autoZero"/>
        <c:auto val="1"/>
        <c:lblAlgn val="ctr"/>
        <c:lblOffset val="100"/>
        <c:noMultiLvlLbl val="0"/>
      </c:catAx>
      <c:valAx>
        <c:axId val="105462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5460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PROFESSIONE</c:v>
          </c:tx>
          <c:explosion val="25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Grafici!$E$43:$E$52</c:f>
              <c:numCache>
                <c:formatCode>0.00</c:formatCode>
                <c:ptCount val="10"/>
                <c:pt idx="0">
                  <c:v>10.526315789473685</c:v>
                </c:pt>
                <c:pt idx="1">
                  <c:v>26.315789473684209</c:v>
                </c:pt>
                <c:pt idx="2">
                  <c:v>5.2631578947368425</c:v>
                </c:pt>
                <c:pt idx="3">
                  <c:v>10.526315789473685</c:v>
                </c:pt>
                <c:pt idx="4">
                  <c:v>5.2631578947368425</c:v>
                </c:pt>
                <c:pt idx="5">
                  <c:v>5.2631578947368425</c:v>
                </c:pt>
                <c:pt idx="6">
                  <c:v>5.2631578947368425</c:v>
                </c:pt>
                <c:pt idx="7">
                  <c:v>5.2631578947368425</c:v>
                </c:pt>
                <c:pt idx="8">
                  <c:v>5.2631578947368425</c:v>
                </c:pt>
                <c:pt idx="9">
                  <c:v>5.2631578947368425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88407699037621E-2"/>
          <c:y val="5.1400554097404488E-2"/>
          <c:w val="0.66381846019247603"/>
          <c:h val="0.59535469524642748"/>
        </c:manualLayout>
      </c:layout>
      <c:barChart>
        <c:barDir val="col"/>
        <c:grouping val="clustered"/>
        <c:varyColors val="0"/>
        <c:ser>
          <c:idx val="0"/>
          <c:order val="0"/>
          <c:tx>
            <c:v>Num.Risposte</c:v>
          </c:tx>
          <c:invertIfNegative val="0"/>
          <c:cat>
            <c:strRef>
              <c:f>Grafici!$A$60:$A$63</c:f>
              <c:strCache>
                <c:ptCount val="4"/>
                <c:pt idx="0">
                  <c:v>Casuale</c:v>
                </c:pt>
                <c:pt idx="1">
                  <c:v>Condizionata dalla vicinanza con l'abitazione in cui si trovava</c:v>
                </c:pt>
                <c:pt idx="2">
                  <c:v>Condizionata dal tipo di malattia</c:v>
                </c:pt>
                <c:pt idx="3">
                  <c:v>Altro</c:v>
                </c:pt>
              </c:strCache>
            </c:strRef>
          </c:cat>
          <c:val>
            <c:numRef>
              <c:f>Grafici!$D$60:$D$63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v>%</c:v>
          </c:tx>
          <c:invertIfNegative val="0"/>
          <c:cat>
            <c:strRef>
              <c:f>Grafici!$A$60:$A$63</c:f>
              <c:strCache>
                <c:ptCount val="4"/>
                <c:pt idx="0">
                  <c:v>Casuale</c:v>
                </c:pt>
                <c:pt idx="1">
                  <c:v>Condizionata dalla vicinanza con l'abitazione in cui si trovava</c:v>
                </c:pt>
                <c:pt idx="2">
                  <c:v>Condizionata dal tipo di malattia</c:v>
                </c:pt>
                <c:pt idx="3">
                  <c:v>Altro</c:v>
                </c:pt>
              </c:strCache>
            </c:strRef>
          </c:cat>
          <c:val>
            <c:numRef>
              <c:f>Grafici!$E$60:$E$63</c:f>
              <c:numCache>
                <c:formatCode>0.00</c:formatCode>
                <c:ptCount val="4"/>
                <c:pt idx="0">
                  <c:v>42.10526315789474</c:v>
                </c:pt>
                <c:pt idx="1">
                  <c:v>31.578947368421051</c:v>
                </c:pt>
                <c:pt idx="2">
                  <c:v>15.789473684210526</c:v>
                </c:pt>
                <c:pt idx="3">
                  <c:v>5.2631578947368425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72064"/>
        <c:axId val="105673856"/>
      </c:barChart>
      <c:catAx>
        <c:axId val="105672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5673856"/>
        <c:crosses val="autoZero"/>
        <c:auto val="1"/>
        <c:lblAlgn val="ctr"/>
        <c:lblOffset val="100"/>
        <c:noMultiLvlLbl val="0"/>
      </c:catAx>
      <c:valAx>
        <c:axId val="105673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5672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Questo ricovero è stato:</c:v>
          </c:tx>
          <c:explosion val="25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Grafici!$A$77:$A$78</c:f>
              <c:strCache>
                <c:ptCount val="2"/>
                <c:pt idx="0">
                  <c:v>Programmato</c:v>
                </c:pt>
                <c:pt idx="1">
                  <c:v>D'urgenza</c:v>
                </c:pt>
              </c:strCache>
            </c:strRef>
          </c:cat>
          <c:val>
            <c:numRef>
              <c:f>Grafici!$D$77:$D$78</c:f>
              <c:numCache>
                <c:formatCode>0.00</c:formatCode>
                <c:ptCount val="2"/>
                <c:pt idx="0">
                  <c:v>15.789473684210526</c:v>
                </c:pt>
                <c:pt idx="1">
                  <c:v>84.21052631578948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Ritiene chiara e completa la segnaletica interna dell'ospedale?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15941654834131"/>
          <c:y val="0.35673944687045128"/>
          <c:w val="0.43488524590163941"/>
          <c:h val="0.57921397379912654"/>
        </c:manualLayout>
      </c:layout>
      <c:pieChart>
        <c:varyColors val="1"/>
        <c:ser>
          <c:idx val="0"/>
          <c:order val="0"/>
          <c:tx>
            <c:strRef>
              <c:f>Grafici!$A$88:$B$88</c:f>
              <c:strCache>
                <c:ptCount val="1"/>
                <c:pt idx="0">
                  <c:v>Ritiene chiara e completa la segnaletica interna dell'ospedale?</c:v>
                </c:pt>
              </c:strCache>
            </c:strRef>
          </c:tx>
          <c:explosion val="25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Grafici!$A$91:$A$93</c:f>
              <c:strCache>
                <c:ptCount val="3"/>
                <c:pt idx="0">
                  <c:v>Poco</c:v>
                </c:pt>
                <c:pt idx="1">
                  <c:v>Abbastanza</c:v>
                </c:pt>
                <c:pt idx="2">
                  <c:v>Molto</c:v>
                </c:pt>
              </c:strCache>
            </c:strRef>
          </c:cat>
          <c:val>
            <c:numRef>
              <c:f>Grafici!$D$91:$D$93</c:f>
              <c:numCache>
                <c:formatCode>0.00</c:formatCode>
                <c:ptCount val="3"/>
                <c:pt idx="0">
                  <c:v>10.526315789473685</c:v>
                </c:pt>
                <c:pt idx="1">
                  <c:v>68.421052631578945</c:v>
                </c:pt>
                <c:pt idx="2">
                  <c:v>21.05263157894737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83671576572051E-2"/>
          <c:y val="0.18343759337775087"/>
          <c:w val="0.81183884801285089"/>
          <c:h val="0.53520500706642438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cat>
            <c:strRef>
              <c:f>Grafici!$A$105:$A$109</c:f>
              <c:strCache>
                <c:ptCount val="5"/>
                <c:pt idx="0">
                  <c:v>orario pasti</c:v>
                </c:pt>
                <c:pt idx="1">
                  <c:v>orario visite mediche</c:v>
                </c:pt>
                <c:pt idx="2">
                  <c:v>orario entrata visitatori</c:v>
                </c:pt>
                <c:pt idx="3">
                  <c:v>orario terapie</c:v>
                </c:pt>
                <c:pt idx="4">
                  <c:v>orario pulizie</c:v>
                </c:pt>
              </c:strCache>
            </c:strRef>
          </c:cat>
          <c:val>
            <c:numRef>
              <c:f>Grafici!$B$105:$B$109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8</c:v>
                </c:pt>
              </c:numCache>
            </c:numRef>
          </c:val>
        </c:ser>
        <c:ser>
          <c:idx val="1"/>
          <c:order val="1"/>
          <c:tx>
            <c:v>NO</c:v>
          </c:tx>
          <c:invertIfNegative val="0"/>
          <c:cat>
            <c:strRef>
              <c:f>Grafici!$A$105:$A$109</c:f>
              <c:strCache>
                <c:ptCount val="5"/>
                <c:pt idx="0">
                  <c:v>orario pasti</c:v>
                </c:pt>
                <c:pt idx="1">
                  <c:v>orario visite mediche</c:v>
                </c:pt>
                <c:pt idx="2">
                  <c:v>orario entrata visitatori</c:v>
                </c:pt>
                <c:pt idx="3">
                  <c:v>orario terapie</c:v>
                </c:pt>
                <c:pt idx="4">
                  <c:v>orario pulizie</c:v>
                </c:pt>
              </c:strCache>
            </c:strRef>
          </c:cat>
          <c:val>
            <c:numRef>
              <c:f>Grafici!$D$105:$D$109</c:f>
              <c:numCache>
                <c:formatCode>General</c:formatCode>
                <c:ptCount val="5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04672"/>
        <c:axId val="107006208"/>
      </c:barChart>
      <c:catAx>
        <c:axId val="107004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7006208"/>
        <c:crosses val="autoZero"/>
        <c:auto val="1"/>
        <c:lblAlgn val="ctr"/>
        <c:lblOffset val="100"/>
        <c:noMultiLvlLbl val="0"/>
      </c:catAx>
      <c:valAx>
        <c:axId val="107006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7004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informazioni circa il decorso e l'assistenza</c:v>
          </c:tx>
          <c:explosion val="41"/>
          <c:dLbls>
            <c:dLbl>
              <c:idx val="3"/>
              <c:layout>
                <c:manualLayout>
                  <c:x val="-3.797468354430379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Grafici!$A$126:$A$129</c:f>
              <c:strCache>
                <c:ptCount val="4"/>
                <c:pt idx="0">
                  <c:v>per niente</c:v>
                </c:pt>
                <c:pt idx="1">
                  <c:v>poche</c:v>
                </c:pt>
                <c:pt idx="2">
                  <c:v>abbastanza</c:v>
                </c:pt>
                <c:pt idx="3">
                  <c:v>molte informazioni</c:v>
                </c:pt>
              </c:strCache>
            </c:strRef>
          </c:cat>
          <c:val>
            <c:numRef>
              <c:f>Grafici!$C$126:$C$129</c:f>
              <c:numCache>
                <c:formatCode>0.00</c:formatCode>
                <c:ptCount val="4"/>
                <c:pt idx="0">
                  <c:v>5.2631578947368425</c:v>
                </c:pt>
                <c:pt idx="1">
                  <c:v>15.789473684210526</c:v>
                </c:pt>
                <c:pt idx="2">
                  <c:v>68.421052631578945</c:v>
                </c:pt>
                <c:pt idx="3">
                  <c:v>10.526315789473685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4</xdr:row>
      <xdr:rowOff>95250</xdr:rowOff>
    </xdr:from>
    <xdr:to>
      <xdr:col>9</xdr:col>
      <xdr:colOff>228600</xdr:colOff>
      <xdr:row>13</xdr:row>
      <xdr:rowOff>95250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238125</xdr:colOff>
      <xdr:row>9</xdr:row>
      <xdr:rowOff>85725</xdr:rowOff>
    </xdr:from>
    <xdr:ext cx="529889" cy="233205"/>
    <xdr:sp macro="" textlink="">
      <xdr:nvSpPr>
        <xdr:cNvPr id="3" name="CasellaDiTesto 2"/>
        <xdr:cNvSpPr txBox="1"/>
      </xdr:nvSpPr>
      <xdr:spPr>
        <a:xfrm>
          <a:off x="3895725" y="1800225"/>
          <a:ext cx="529889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it-IT" sz="900"/>
            <a:t>52,63%</a:t>
          </a:r>
        </a:p>
      </xdr:txBody>
    </xdr:sp>
    <xdr:clientData/>
  </xdr:oneCellAnchor>
  <xdr:oneCellAnchor>
    <xdr:from>
      <xdr:col>7</xdr:col>
      <xdr:colOff>95250</xdr:colOff>
      <xdr:row>9</xdr:row>
      <xdr:rowOff>57150</xdr:rowOff>
    </xdr:from>
    <xdr:ext cx="529889" cy="233205"/>
    <xdr:sp macro="" textlink="">
      <xdr:nvSpPr>
        <xdr:cNvPr id="4" name="CasellaDiTesto 3"/>
        <xdr:cNvSpPr txBox="1"/>
      </xdr:nvSpPr>
      <xdr:spPr>
        <a:xfrm>
          <a:off x="4362450" y="1771650"/>
          <a:ext cx="529889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it-IT" sz="900"/>
            <a:t>47,37%</a:t>
          </a:r>
        </a:p>
      </xdr:txBody>
    </xdr:sp>
    <xdr:clientData/>
  </xdr:oneCellAnchor>
  <xdr:twoCellAnchor>
    <xdr:from>
      <xdr:col>5</xdr:col>
      <xdr:colOff>38101</xdr:colOff>
      <xdr:row>14</xdr:row>
      <xdr:rowOff>38100</xdr:rowOff>
    </xdr:from>
    <xdr:to>
      <xdr:col>8</xdr:col>
      <xdr:colOff>228601</xdr:colOff>
      <xdr:row>24</xdr:row>
      <xdr:rowOff>104775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28574</xdr:colOff>
      <xdr:row>27</xdr:row>
      <xdr:rowOff>85725</xdr:rowOff>
    </xdr:from>
    <xdr:to>
      <xdr:col>13</xdr:col>
      <xdr:colOff>361950</xdr:colOff>
      <xdr:row>38</xdr:row>
      <xdr:rowOff>76200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41</xdr:row>
      <xdr:rowOff>180975</xdr:rowOff>
    </xdr:from>
    <xdr:to>
      <xdr:col>12</xdr:col>
      <xdr:colOff>219075</xdr:colOff>
      <xdr:row>54</xdr:row>
      <xdr:rowOff>171450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38100</xdr:colOff>
      <xdr:row>57</xdr:row>
      <xdr:rowOff>123825</xdr:rowOff>
    </xdr:from>
    <xdr:to>
      <xdr:col>13</xdr:col>
      <xdr:colOff>342900</xdr:colOff>
      <xdr:row>72</xdr:row>
      <xdr:rowOff>9525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6</xdr:col>
      <xdr:colOff>428625</xdr:colOff>
      <xdr:row>55</xdr:row>
      <xdr:rowOff>114300</xdr:rowOff>
    </xdr:from>
    <xdr:ext cx="3674532" cy="342786"/>
    <xdr:sp macro="" textlink="">
      <xdr:nvSpPr>
        <xdr:cNvPr id="11" name="CasellaDiTesto 10"/>
        <xdr:cNvSpPr txBox="1"/>
      </xdr:nvSpPr>
      <xdr:spPr>
        <a:xfrm>
          <a:off x="7086600" y="10591800"/>
          <a:ext cx="3674532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it-IT" sz="1600" b="1"/>
            <a:t>SCELTA</a:t>
          </a:r>
          <a:r>
            <a:rPr lang="it-IT" sz="1600" b="1" baseline="0"/>
            <a:t> DELLA STRUTTURA OSPEDALIERA</a:t>
          </a:r>
          <a:endParaRPr lang="it-IT" sz="1600" b="1"/>
        </a:p>
      </xdr:txBody>
    </xdr:sp>
    <xdr:clientData/>
  </xdr:oneCellAnchor>
  <xdr:twoCellAnchor>
    <xdr:from>
      <xdr:col>5</xdr:col>
      <xdr:colOff>104775</xdr:colOff>
      <xdr:row>74</xdr:row>
      <xdr:rowOff>76200</xdr:rowOff>
    </xdr:from>
    <xdr:to>
      <xdr:col>10</xdr:col>
      <xdr:colOff>495300</xdr:colOff>
      <xdr:row>84</xdr:row>
      <xdr:rowOff>142875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457200</xdr:colOff>
      <xdr:row>86</xdr:row>
      <xdr:rowOff>104775</xdr:rowOff>
    </xdr:from>
    <xdr:to>
      <xdr:col>9</xdr:col>
      <xdr:colOff>314325</xdr:colOff>
      <xdr:row>98</xdr:row>
      <xdr:rowOff>0</xdr:rowOff>
    </xdr:to>
    <xdr:graphicFrame macro="">
      <xdr:nvGraphicFramePr>
        <xdr:cNvPr id="13" name="Gra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266699</xdr:colOff>
      <xdr:row>103</xdr:row>
      <xdr:rowOff>123825</xdr:rowOff>
    </xdr:from>
    <xdr:to>
      <xdr:col>14</xdr:col>
      <xdr:colOff>9524</xdr:colOff>
      <xdr:row>119</xdr:row>
      <xdr:rowOff>19051</xdr:rowOff>
    </xdr:to>
    <xdr:graphicFrame macro="">
      <xdr:nvGraphicFramePr>
        <xdr:cNvPr id="14" name="Gra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314325</xdr:colOff>
      <xdr:row>124</xdr:row>
      <xdr:rowOff>85726</xdr:rowOff>
    </xdr:from>
    <xdr:to>
      <xdr:col>8</xdr:col>
      <xdr:colOff>276225</xdr:colOff>
      <xdr:row>135</xdr:row>
      <xdr:rowOff>180976</xdr:rowOff>
    </xdr:to>
    <xdr:graphicFrame macro="">
      <xdr:nvGraphicFramePr>
        <xdr:cNvPr id="15" name="Gra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266699</xdr:colOff>
      <xdr:row>139</xdr:row>
      <xdr:rowOff>171450</xdr:rowOff>
    </xdr:from>
    <xdr:to>
      <xdr:col>8</xdr:col>
      <xdr:colOff>142874</xdr:colOff>
      <xdr:row>151</xdr:row>
      <xdr:rowOff>114300</xdr:rowOff>
    </xdr:to>
    <xdr:graphicFrame macro="">
      <xdr:nvGraphicFramePr>
        <xdr:cNvPr id="16" name="Gra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66675</xdr:colOff>
      <xdr:row>154</xdr:row>
      <xdr:rowOff>180975</xdr:rowOff>
    </xdr:from>
    <xdr:to>
      <xdr:col>10</xdr:col>
      <xdr:colOff>304800</xdr:colOff>
      <xdr:row>169</xdr:row>
      <xdr:rowOff>142875</xdr:rowOff>
    </xdr:to>
    <xdr:graphicFrame macro="">
      <xdr:nvGraphicFramePr>
        <xdr:cNvPr id="17" name="Gra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76200</xdr:colOff>
      <xdr:row>174</xdr:row>
      <xdr:rowOff>180974</xdr:rowOff>
    </xdr:from>
    <xdr:to>
      <xdr:col>10</xdr:col>
      <xdr:colOff>9525</xdr:colOff>
      <xdr:row>187</xdr:row>
      <xdr:rowOff>38099</xdr:rowOff>
    </xdr:to>
    <xdr:graphicFrame macro="">
      <xdr:nvGraphicFramePr>
        <xdr:cNvPr id="18" name="Gra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1971675</xdr:colOff>
      <xdr:row>198</xdr:row>
      <xdr:rowOff>19050</xdr:rowOff>
    </xdr:from>
    <xdr:to>
      <xdr:col>9</xdr:col>
      <xdr:colOff>552450</xdr:colOff>
      <xdr:row>213</xdr:row>
      <xdr:rowOff>76200</xdr:rowOff>
    </xdr:to>
    <xdr:graphicFrame macro="">
      <xdr:nvGraphicFramePr>
        <xdr:cNvPr id="19" name="Gra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oneCellAnchor>
    <xdr:from>
      <xdr:col>0</xdr:col>
      <xdr:colOff>2486025</xdr:colOff>
      <xdr:row>198</xdr:row>
      <xdr:rowOff>161925</xdr:rowOff>
    </xdr:from>
    <xdr:ext cx="5826210" cy="342786"/>
    <xdr:sp macro="" textlink="">
      <xdr:nvSpPr>
        <xdr:cNvPr id="20" name="CasellaDiTesto 19"/>
        <xdr:cNvSpPr txBox="1"/>
      </xdr:nvSpPr>
      <xdr:spPr>
        <a:xfrm>
          <a:off x="2486025" y="37880925"/>
          <a:ext cx="582621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it-IT" sz="1600" b="1"/>
            <a:t>Le è mai capitato che esami o altri tipi di accertamento siano stati:</a:t>
          </a:r>
        </a:p>
      </xdr:txBody>
    </xdr:sp>
    <xdr:clientData/>
  </xdr:oneCellAnchor>
  <xdr:twoCellAnchor>
    <xdr:from>
      <xdr:col>1</xdr:col>
      <xdr:colOff>219075</xdr:colOff>
      <xdr:row>224</xdr:row>
      <xdr:rowOff>142875</xdr:rowOff>
    </xdr:from>
    <xdr:to>
      <xdr:col>11</xdr:col>
      <xdr:colOff>314325</xdr:colOff>
      <xdr:row>235</xdr:row>
      <xdr:rowOff>161925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133350</xdr:colOff>
      <xdr:row>239</xdr:row>
      <xdr:rowOff>104774</xdr:rowOff>
    </xdr:from>
    <xdr:to>
      <xdr:col>10</xdr:col>
      <xdr:colOff>133350</xdr:colOff>
      <xdr:row>252</xdr:row>
      <xdr:rowOff>152400</xdr:rowOff>
    </xdr:to>
    <xdr:graphicFrame macro="">
      <xdr:nvGraphicFramePr>
        <xdr:cNvPr id="22" name="Grafico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180975</xdr:colOff>
      <xdr:row>256</xdr:row>
      <xdr:rowOff>57150</xdr:rowOff>
    </xdr:from>
    <xdr:to>
      <xdr:col>8</xdr:col>
      <xdr:colOff>457200</xdr:colOff>
      <xdr:row>268</xdr:row>
      <xdr:rowOff>19050</xdr:rowOff>
    </xdr:to>
    <xdr:graphicFrame macro="">
      <xdr:nvGraphicFramePr>
        <xdr:cNvPr id="23" name="Grafico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3162300</xdr:colOff>
      <xdr:row>278</xdr:row>
      <xdr:rowOff>180975</xdr:rowOff>
    </xdr:from>
    <xdr:to>
      <xdr:col>6</xdr:col>
      <xdr:colOff>276225</xdr:colOff>
      <xdr:row>293</xdr:row>
      <xdr:rowOff>66675</xdr:rowOff>
    </xdr:to>
    <xdr:graphicFrame macro="">
      <xdr:nvGraphicFramePr>
        <xdr:cNvPr id="24" name="Grafico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oneCellAnchor>
    <xdr:from>
      <xdr:col>0</xdr:col>
      <xdr:colOff>3695700</xdr:colOff>
      <xdr:row>279</xdr:row>
      <xdr:rowOff>95250</xdr:rowOff>
    </xdr:from>
    <xdr:ext cx="3522631" cy="342786"/>
    <xdr:sp macro="" textlink="">
      <xdr:nvSpPr>
        <xdr:cNvPr id="25" name="CasellaDiTesto 24"/>
        <xdr:cNvSpPr txBox="1"/>
      </xdr:nvSpPr>
      <xdr:spPr>
        <a:xfrm>
          <a:off x="3695700" y="53244750"/>
          <a:ext cx="3522631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it-IT" sz="1600" b="1"/>
            <a:t>Le è mai capitato durante il ricovero di:</a:t>
          </a:r>
        </a:p>
      </xdr:txBody>
    </xdr:sp>
    <xdr:clientData/>
  </xdr:oneCellAnchor>
  <xdr:twoCellAnchor>
    <xdr:from>
      <xdr:col>0</xdr:col>
      <xdr:colOff>666751</xdr:colOff>
      <xdr:row>309</xdr:row>
      <xdr:rowOff>152400</xdr:rowOff>
    </xdr:from>
    <xdr:to>
      <xdr:col>11</xdr:col>
      <xdr:colOff>533400</xdr:colOff>
      <xdr:row>330</xdr:row>
      <xdr:rowOff>38100</xdr:rowOff>
    </xdr:to>
    <xdr:graphicFrame macro="">
      <xdr:nvGraphicFramePr>
        <xdr:cNvPr id="26" name="Grafico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790575</xdr:colOff>
      <xdr:row>348</xdr:row>
      <xdr:rowOff>142875</xdr:rowOff>
    </xdr:from>
    <xdr:to>
      <xdr:col>13</xdr:col>
      <xdr:colOff>180975</xdr:colOff>
      <xdr:row>372</xdr:row>
      <xdr:rowOff>1</xdr:rowOff>
    </xdr:to>
    <xdr:graphicFrame macro="">
      <xdr:nvGraphicFramePr>
        <xdr:cNvPr id="28" name="Grafico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590549</xdr:colOff>
      <xdr:row>375</xdr:row>
      <xdr:rowOff>171450</xdr:rowOff>
    </xdr:from>
    <xdr:to>
      <xdr:col>10</xdr:col>
      <xdr:colOff>428624</xdr:colOff>
      <xdr:row>388</xdr:row>
      <xdr:rowOff>133350</xdr:rowOff>
    </xdr:to>
    <xdr:graphicFrame macro="">
      <xdr:nvGraphicFramePr>
        <xdr:cNvPr id="29" name="Grafico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2295525</xdr:colOff>
      <xdr:row>398</xdr:row>
      <xdr:rowOff>133351</xdr:rowOff>
    </xdr:from>
    <xdr:to>
      <xdr:col>7</xdr:col>
      <xdr:colOff>371475</xdr:colOff>
      <xdr:row>413</xdr:row>
      <xdr:rowOff>66675</xdr:rowOff>
    </xdr:to>
    <xdr:graphicFrame macro="">
      <xdr:nvGraphicFramePr>
        <xdr:cNvPr id="30" name="Grafico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oneCellAnchor>
    <xdr:from>
      <xdr:col>0</xdr:col>
      <xdr:colOff>3505200</xdr:colOff>
      <xdr:row>399</xdr:row>
      <xdr:rowOff>123825</xdr:rowOff>
    </xdr:from>
    <xdr:ext cx="4426661" cy="342786"/>
    <xdr:sp macro="" textlink="">
      <xdr:nvSpPr>
        <xdr:cNvPr id="31" name="CasellaDiTesto 30"/>
        <xdr:cNvSpPr txBox="1"/>
      </xdr:nvSpPr>
      <xdr:spPr>
        <a:xfrm>
          <a:off x="3505200" y="76133325"/>
          <a:ext cx="4426661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it-IT" sz="1600" b="1"/>
            <a:t>Circa il rispetto della persona,</a:t>
          </a:r>
          <a:r>
            <a:rPr lang="it-IT" sz="1600" b="1" baseline="0"/>
            <a:t> le è mai capitato di:</a:t>
          </a:r>
          <a:endParaRPr lang="it-IT" sz="1600" b="1"/>
        </a:p>
      </xdr:txBody>
    </xdr:sp>
    <xdr:clientData/>
  </xdr:oneCellAnchor>
  <xdr:twoCellAnchor>
    <xdr:from>
      <xdr:col>3</xdr:col>
      <xdr:colOff>285750</xdr:colOff>
      <xdr:row>416</xdr:row>
      <xdr:rowOff>142875</xdr:rowOff>
    </xdr:from>
    <xdr:to>
      <xdr:col>10</xdr:col>
      <xdr:colOff>476250</xdr:colOff>
      <xdr:row>431</xdr:row>
      <xdr:rowOff>28575</xdr:rowOff>
    </xdr:to>
    <xdr:graphicFrame macro="">
      <xdr:nvGraphicFramePr>
        <xdr:cNvPr id="32" name="Grafico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0.17924</cdr:x>
      <cdr:y>0.58937</cdr:y>
    </cdr:from>
    <cdr:to>
      <cdr:x>0.46226</cdr:x>
      <cdr:y>0.88406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61949" y="1162049"/>
          <a:ext cx="571500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it-IT" sz="900"/>
            <a:t>100%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0.08561</cdr:x>
      <cdr:y>0.07692</cdr:y>
    </cdr:from>
    <cdr:to>
      <cdr:x>0.26047</cdr:x>
      <cdr:y>0.37231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447676" y="23812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it-IT" sz="1600"/>
            <a:t>INFORMAZIONI CIRCA LE REGOLE DEL REPARTO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0.08459</cdr:x>
      <cdr:y>0.06944</cdr:y>
    </cdr:from>
    <cdr:to>
      <cdr:x>0.22961</cdr:x>
      <cdr:y>0.40278</cdr:y>
    </cdr:to>
    <cdr:sp macro="" textlink="">
      <cdr:nvSpPr>
        <cdr:cNvPr id="3" name="CasellaDiTesto 2"/>
        <cdr:cNvSpPr txBox="1"/>
      </cdr:nvSpPr>
      <cdr:spPr>
        <a:xfrm xmlns:a="http://schemas.openxmlformats.org/drawingml/2006/main">
          <a:off x="533400" y="190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it-IT" sz="1200" b="1"/>
            <a:t>NEI MOMENTI DI NON AUTO SUFFICIENZA,LEI è STATO ASSISTITO ANCHE DA: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0.37894</cdr:x>
      <cdr:y>0.09559</cdr:y>
    </cdr:from>
    <cdr:to>
      <cdr:x>0.46535</cdr:x>
      <cdr:y>0.33088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4010024" y="3714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0.11791</cdr:x>
      <cdr:y>0.04902</cdr:y>
    </cdr:from>
    <cdr:to>
      <cdr:x>0.40234</cdr:x>
      <cdr:y>0.34314</cdr:y>
    </cdr:to>
    <cdr:sp macro="" textlink="">
      <cdr:nvSpPr>
        <cdr:cNvPr id="3" name="CasellaDiTesto 2"/>
        <cdr:cNvSpPr txBox="1"/>
      </cdr:nvSpPr>
      <cdr:spPr>
        <a:xfrm xmlns:a="http://schemas.openxmlformats.org/drawingml/2006/main">
          <a:off x="1247774" y="190500"/>
          <a:ext cx="300990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it-IT" sz="1600" b="1"/>
            <a:t>In base</a:t>
          </a:r>
          <a:r>
            <a:rPr lang="it-IT" sz="1600" b="1" baseline="0"/>
            <a:t> a questa sua esperienza di ricovero esprima un giudizio circa i seguenti aspetti della degenza:</a:t>
          </a:r>
          <a:endParaRPr lang="it-IT" sz="1600" b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0.32587</cdr:x>
      <cdr:y>0.04519</cdr:y>
    </cdr:from>
    <cdr:to>
      <cdr:x>0.81678</cdr:x>
      <cdr:y>0.23379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2219325" y="219076"/>
          <a:ext cx="33432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it-IT" sz="1600" b="1"/>
            <a:t>In particolare</a:t>
          </a:r>
          <a:r>
            <a:rPr lang="it-IT" sz="1600" b="1" baseline="0"/>
            <a:t> come giudica:</a:t>
          </a:r>
          <a:endParaRPr lang="it-IT" sz="1600" b="1"/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3"/>
  <sheetViews>
    <sheetView tabSelected="1" workbookViewId="0">
      <selection activeCell="A4" sqref="A4"/>
    </sheetView>
  </sheetViews>
  <sheetFormatPr defaultRowHeight="15" x14ac:dyDescent="0.25"/>
  <cols>
    <col min="1" max="1" width="71.140625" customWidth="1"/>
    <col min="2" max="2" width="12.28515625" customWidth="1"/>
    <col min="4" max="4" width="10.85546875" customWidth="1"/>
  </cols>
  <sheetData>
    <row r="1" spans="1:7" x14ac:dyDescent="0.25">
      <c r="A1" s="2" t="s">
        <v>0</v>
      </c>
      <c r="D1" s="3">
        <v>19</v>
      </c>
    </row>
    <row r="3" spans="1:7" x14ac:dyDescent="0.25">
      <c r="A3" s="1" t="s">
        <v>1</v>
      </c>
      <c r="D3" s="1" t="s">
        <v>3</v>
      </c>
      <c r="G3" s="2" t="s">
        <v>4</v>
      </c>
    </row>
    <row r="4" spans="1:7" x14ac:dyDescent="0.25">
      <c r="A4" s="1" t="s">
        <v>2</v>
      </c>
      <c r="D4">
        <v>19</v>
      </c>
      <c r="G4" s="4">
        <v>1</v>
      </c>
    </row>
    <row r="8" spans="1:7" x14ac:dyDescent="0.25">
      <c r="A8" s="1" t="s">
        <v>5</v>
      </c>
      <c r="E8" s="2" t="s">
        <v>4</v>
      </c>
    </row>
    <row r="9" spans="1:7" x14ac:dyDescent="0.25">
      <c r="A9" t="s">
        <v>6</v>
      </c>
      <c r="D9" s="3">
        <f>COUNTIF(DB!E:E,"=M")</f>
        <v>9</v>
      </c>
      <c r="E9" s="7">
        <f>(D9*100)/$D$1</f>
        <v>47.368421052631582</v>
      </c>
    </row>
    <row r="10" spans="1:7" x14ac:dyDescent="0.25">
      <c r="A10" t="s">
        <v>7</v>
      </c>
      <c r="D10" s="3">
        <f>COUNTIF(DB!E:E,"=F")</f>
        <v>10</v>
      </c>
      <c r="E10" s="7">
        <f>(D10*100)/$D$1</f>
        <v>52.631578947368418</v>
      </c>
    </row>
    <row r="14" spans="1:7" x14ac:dyDescent="0.25">
      <c r="A14" s="1" t="s">
        <v>173</v>
      </c>
    </row>
    <row r="16" spans="1:7" x14ac:dyDescent="0.25">
      <c r="D16" s="2" t="s">
        <v>4</v>
      </c>
    </row>
    <row r="17" spans="1:5" x14ac:dyDescent="0.25">
      <c r="A17" s="8" t="s">
        <v>174</v>
      </c>
      <c r="C17" s="3">
        <f>COUNTIF(DB!D:D,"=medicina")</f>
        <v>19</v>
      </c>
      <c r="D17" s="3">
        <f>(C17*100)/$D$1</f>
        <v>100</v>
      </c>
    </row>
    <row r="27" spans="1:5" x14ac:dyDescent="0.25">
      <c r="A27" s="1" t="s">
        <v>175</v>
      </c>
    </row>
    <row r="29" spans="1:5" x14ac:dyDescent="0.25">
      <c r="E29" s="2" t="s">
        <v>4</v>
      </c>
    </row>
    <row r="30" spans="1:5" x14ac:dyDescent="0.25">
      <c r="A30" t="s">
        <v>98</v>
      </c>
      <c r="D30" s="3">
        <f>COUNTIF(DB!H:H,"=scuola superiore")</f>
        <v>1</v>
      </c>
      <c r="E30" s="7">
        <f>(D30*100)/$D$1</f>
        <v>5.2631578947368425</v>
      </c>
    </row>
    <row r="31" spans="1:5" x14ac:dyDescent="0.25">
      <c r="A31" t="s">
        <v>96</v>
      </c>
      <c r="D31" s="3">
        <f>COUNTIF(DB!H:H,"=scuola media inferiore")</f>
        <v>1</v>
      </c>
      <c r="E31" s="7">
        <f t="shared" ref="E31:E38" si="0">(D31*100)/$D$1</f>
        <v>5.2631578947368425</v>
      </c>
    </row>
    <row r="32" spans="1:5" x14ac:dyDescent="0.25">
      <c r="A32" t="s">
        <v>176</v>
      </c>
      <c r="D32" s="3">
        <f>COUNTIF(DB!H:H,"=licenza media")</f>
        <v>3</v>
      </c>
      <c r="E32" s="7">
        <f t="shared" si="0"/>
        <v>15.789473684210526</v>
      </c>
    </row>
    <row r="33" spans="1:5" x14ac:dyDescent="0.25">
      <c r="A33" t="s">
        <v>44</v>
      </c>
      <c r="D33" s="3">
        <f>COUNTIF(DB!H:H,"=diploma")</f>
        <v>6</v>
      </c>
      <c r="E33" s="7">
        <f t="shared" si="0"/>
        <v>31.578947368421051</v>
      </c>
    </row>
    <row r="34" spans="1:5" x14ac:dyDescent="0.25">
      <c r="A34" t="s">
        <v>177</v>
      </c>
      <c r="D34" s="3">
        <f>COUNTIF(DB!H:H,"=licenza elementare")</f>
        <v>1</v>
      </c>
      <c r="E34" s="7">
        <f t="shared" si="0"/>
        <v>5.2631578947368425</v>
      </c>
    </row>
    <row r="35" spans="1:5" x14ac:dyDescent="0.25">
      <c r="A35" t="s">
        <v>71</v>
      </c>
      <c r="D35" s="3">
        <f>COUNTIF(DB!H:H,"=diploma ragioneria")</f>
        <v>1</v>
      </c>
      <c r="E35" s="7">
        <f>(D35*100)/$D$1</f>
        <v>5.2631578947368425</v>
      </c>
    </row>
    <row r="36" spans="1:5" x14ac:dyDescent="0.25">
      <c r="A36" t="s">
        <v>22</v>
      </c>
      <c r="D36" s="3">
        <f>COUNTIF(DB!H:H,"=scuola elementare")</f>
        <v>1</v>
      </c>
      <c r="E36" s="7">
        <f t="shared" si="0"/>
        <v>5.2631578947368425</v>
      </c>
    </row>
    <row r="37" spans="1:5" x14ac:dyDescent="0.25">
      <c r="A37" t="s">
        <v>178</v>
      </c>
      <c r="D37" s="3">
        <v>4</v>
      </c>
      <c r="E37" s="7">
        <f t="shared" si="0"/>
        <v>21.05263157894737</v>
      </c>
    </row>
    <row r="38" spans="1:5" x14ac:dyDescent="0.25">
      <c r="A38" t="s">
        <v>179</v>
      </c>
      <c r="D38" s="3">
        <f>COUNTIF(DB!H:H,"=laurea")</f>
        <v>1</v>
      </c>
      <c r="E38" s="7">
        <f t="shared" si="0"/>
        <v>5.2631578947368425</v>
      </c>
    </row>
    <row r="41" spans="1:5" x14ac:dyDescent="0.25">
      <c r="A41" s="1" t="s">
        <v>180</v>
      </c>
    </row>
    <row r="42" spans="1:5" x14ac:dyDescent="0.25">
      <c r="E42" s="2" t="s">
        <v>4</v>
      </c>
    </row>
    <row r="43" spans="1:5" x14ac:dyDescent="0.25">
      <c r="A43" t="s">
        <v>181</v>
      </c>
      <c r="D43" s="3">
        <f>COUNTIF(DB!G:G,"=studente")</f>
        <v>2</v>
      </c>
      <c r="E43" s="7">
        <f>(D43*100)/$D$1</f>
        <v>10.526315789473685</v>
      </c>
    </row>
    <row r="44" spans="1:5" x14ac:dyDescent="0.25">
      <c r="A44" t="s">
        <v>66</v>
      </c>
      <c r="D44" s="3">
        <f>COUNTIF(DB!G:G,"=operaio")</f>
        <v>5</v>
      </c>
      <c r="E44" s="7">
        <f t="shared" ref="E44:E52" si="1">(D44*100)/$D$1</f>
        <v>26.315789473684209</v>
      </c>
    </row>
    <row r="45" spans="1:5" x14ac:dyDescent="0.25">
      <c r="A45" t="s">
        <v>183</v>
      </c>
      <c r="D45" s="3">
        <f>COUNTIF(DB!G:G,"=disoccupato")</f>
        <v>1</v>
      </c>
      <c r="E45" s="7">
        <f t="shared" si="1"/>
        <v>5.2631578947368425</v>
      </c>
    </row>
    <row r="46" spans="1:5" x14ac:dyDescent="0.25">
      <c r="A46" t="s">
        <v>45</v>
      </c>
      <c r="D46" s="3">
        <f>COUNTIF(DB!G:G,"=impiegato")</f>
        <v>2</v>
      </c>
      <c r="E46" s="7">
        <f t="shared" si="1"/>
        <v>10.526315789473685</v>
      </c>
    </row>
    <row r="47" spans="1:5" x14ac:dyDescent="0.25">
      <c r="A47" t="s">
        <v>185</v>
      </c>
      <c r="D47" s="3">
        <f>COUNTIF(DB!G:G,"=pensionato")</f>
        <v>1</v>
      </c>
      <c r="E47" s="7">
        <f t="shared" si="1"/>
        <v>5.2631578947368425</v>
      </c>
    </row>
    <row r="48" spans="1:5" x14ac:dyDescent="0.25">
      <c r="A48" t="s">
        <v>79</v>
      </c>
      <c r="D48" s="3">
        <f>COUNTIF(DB!G:G,"=parrucchiera")</f>
        <v>1</v>
      </c>
      <c r="E48" s="7">
        <f t="shared" si="1"/>
        <v>5.2631578947368425</v>
      </c>
    </row>
    <row r="49" spans="1:5" x14ac:dyDescent="0.25">
      <c r="A49" t="s">
        <v>186</v>
      </c>
      <c r="D49" s="3">
        <f>COUNTIF(DB!G:G,"=casalinga")</f>
        <v>1</v>
      </c>
      <c r="E49" s="7">
        <f t="shared" si="1"/>
        <v>5.2631578947368425</v>
      </c>
    </row>
    <row r="50" spans="1:5" x14ac:dyDescent="0.25">
      <c r="A50" t="s">
        <v>187</v>
      </c>
      <c r="D50" s="3">
        <f>COUNTIF(DB!G:G,"=nulla")</f>
        <v>1</v>
      </c>
      <c r="E50" s="7">
        <f t="shared" si="1"/>
        <v>5.2631578947368425</v>
      </c>
    </row>
    <row r="51" spans="1:5" x14ac:dyDescent="0.25">
      <c r="A51" t="s">
        <v>188</v>
      </c>
      <c r="D51" s="3">
        <f>COUNTIF(DB!G:G,"=tecnico ascensori")</f>
        <v>1</v>
      </c>
      <c r="E51" s="7">
        <f>(D51*100)/$D$1</f>
        <v>5.2631578947368425</v>
      </c>
    </row>
    <row r="52" spans="1:5" x14ac:dyDescent="0.25">
      <c r="A52" t="s">
        <v>23</v>
      </c>
      <c r="D52" s="3">
        <f>COUNTIF(DB!G:G,"=autista")</f>
        <v>1</v>
      </c>
      <c r="E52" s="7">
        <f t="shared" si="1"/>
        <v>5.2631578947368425</v>
      </c>
    </row>
    <row r="58" spans="1:5" x14ac:dyDescent="0.25">
      <c r="A58" s="1" t="s">
        <v>189</v>
      </c>
    </row>
    <row r="59" spans="1:5" x14ac:dyDescent="0.25">
      <c r="E59" s="2" t="s">
        <v>4</v>
      </c>
    </row>
    <row r="60" spans="1:5" x14ac:dyDescent="0.25">
      <c r="A60" t="s">
        <v>190</v>
      </c>
      <c r="D60" s="3">
        <f>COUNTIF(DB!I:I,"=casuale")</f>
        <v>8</v>
      </c>
      <c r="E60" s="7">
        <f>(D60*100)/$D$1</f>
        <v>42.10526315789474</v>
      </c>
    </row>
    <row r="61" spans="1:5" x14ac:dyDescent="0.25">
      <c r="A61" t="s">
        <v>191</v>
      </c>
      <c r="D61" s="3">
        <f>COUNTIF(DB!I:I,"=condizionata dalla vicinanza con l'abitazione in cui si trovava")</f>
        <v>6</v>
      </c>
      <c r="E61" s="7">
        <f t="shared" ref="E61:E63" si="2">(D61*100)/$D$1</f>
        <v>31.578947368421051</v>
      </c>
    </row>
    <row r="62" spans="1:5" x14ac:dyDescent="0.25">
      <c r="A62" t="s">
        <v>192</v>
      </c>
      <c r="D62" s="3">
        <f>COUNTIF(DB!I:I,"=condizionata dal tipo di malattia")</f>
        <v>3</v>
      </c>
      <c r="E62" s="7">
        <f t="shared" si="2"/>
        <v>15.789473684210526</v>
      </c>
    </row>
    <row r="63" spans="1:5" x14ac:dyDescent="0.25">
      <c r="A63" t="s">
        <v>143</v>
      </c>
      <c r="D63" s="3">
        <f>COUNTIF(DB!I:I,"=altro")</f>
        <v>1</v>
      </c>
      <c r="E63" s="7">
        <f t="shared" si="2"/>
        <v>5.2631578947368425</v>
      </c>
    </row>
    <row r="75" spans="1:4" x14ac:dyDescent="0.25">
      <c r="A75" s="1" t="s">
        <v>193</v>
      </c>
    </row>
    <row r="76" spans="1:4" x14ac:dyDescent="0.25">
      <c r="D76" s="2" t="s">
        <v>4</v>
      </c>
    </row>
    <row r="77" spans="1:4" x14ac:dyDescent="0.25">
      <c r="A77" t="s">
        <v>87</v>
      </c>
      <c r="C77" s="3">
        <f>COUNTIF(DB!K:K,"=programmato")</f>
        <v>3</v>
      </c>
      <c r="D77" s="7">
        <f>(C77*100)/$D$1</f>
        <v>15.789473684210526</v>
      </c>
    </row>
    <row r="78" spans="1:4" x14ac:dyDescent="0.25">
      <c r="A78" t="s">
        <v>194</v>
      </c>
      <c r="C78" s="3">
        <f>COUNTIF(DB!K:K,"=d'urgenza")</f>
        <v>16</v>
      </c>
      <c r="D78" s="7">
        <f>(C78*100)/$D$1</f>
        <v>84.21052631578948</v>
      </c>
    </row>
    <row r="88" spans="1:4" x14ac:dyDescent="0.25">
      <c r="A88" s="1" t="s">
        <v>195</v>
      </c>
    </row>
    <row r="90" spans="1:4" x14ac:dyDescent="0.25">
      <c r="D90" s="2" t="s">
        <v>4</v>
      </c>
    </row>
    <row r="91" spans="1:4" x14ac:dyDescent="0.25">
      <c r="A91" t="s">
        <v>196</v>
      </c>
      <c r="C91" s="3">
        <f>COUNTIF(DB!M:M,"=poco")</f>
        <v>2</v>
      </c>
      <c r="D91" s="7">
        <f>(C91*100)/$D$1</f>
        <v>10.526315789473685</v>
      </c>
    </row>
    <row r="92" spans="1:4" x14ac:dyDescent="0.25">
      <c r="A92" t="s">
        <v>197</v>
      </c>
      <c r="C92" s="3">
        <f>COUNTIF(DB!M:M,"=abbastanza")</f>
        <v>13</v>
      </c>
      <c r="D92" s="7">
        <f t="shared" ref="D92:D93" si="3">(C92*100)/$D$1</f>
        <v>68.421052631578945</v>
      </c>
    </row>
    <row r="93" spans="1:4" x14ac:dyDescent="0.25">
      <c r="A93" t="s">
        <v>198</v>
      </c>
      <c r="C93" s="3">
        <f>COUNTIF(DB!M:M,"=molto")</f>
        <v>4</v>
      </c>
      <c r="D93" s="7">
        <f t="shared" si="3"/>
        <v>21.05263157894737</v>
      </c>
    </row>
    <row r="94" spans="1:4" x14ac:dyDescent="0.25">
      <c r="C94" s="3"/>
      <c r="D94" s="3"/>
    </row>
    <row r="98" spans="1:5" x14ac:dyDescent="0.25">
      <c r="A98" s="3"/>
    </row>
    <row r="99" spans="1:5" x14ac:dyDescent="0.25">
      <c r="A99" s="3"/>
    </row>
    <row r="102" spans="1:5" x14ac:dyDescent="0.25">
      <c r="A102" s="1" t="s">
        <v>199</v>
      </c>
    </row>
    <row r="104" spans="1:5" x14ac:dyDescent="0.25">
      <c r="B104" s="2" t="s">
        <v>205</v>
      </c>
      <c r="C104" s="2" t="s">
        <v>4</v>
      </c>
      <c r="D104" s="1" t="s">
        <v>206</v>
      </c>
      <c r="E104" s="2" t="s">
        <v>4</v>
      </c>
    </row>
    <row r="105" spans="1:5" x14ac:dyDescent="0.25">
      <c r="A105" t="s">
        <v>200</v>
      </c>
      <c r="B105" s="3">
        <f>COUNTIF(DB!N:N,"=SI")</f>
        <v>10</v>
      </c>
      <c r="C105" s="7">
        <f>(B105*100)/$D$1</f>
        <v>52.631578947368418</v>
      </c>
      <c r="D105" s="3">
        <f>COUNTIF(DB!N:N,"=NO")</f>
        <v>9</v>
      </c>
      <c r="E105" s="7">
        <f>(D105*100)/$D$1</f>
        <v>47.368421052631582</v>
      </c>
    </row>
    <row r="106" spans="1:5" x14ac:dyDescent="0.25">
      <c r="A106" t="s">
        <v>201</v>
      </c>
      <c r="B106" s="3">
        <f>COUNTIF(DB!O:O,"=SI")</f>
        <v>9</v>
      </c>
      <c r="C106" s="7">
        <f t="shared" ref="C106:C109" si="4">(B106*100)/$D$1</f>
        <v>47.368421052631582</v>
      </c>
      <c r="D106" s="3">
        <f>COUNTIF(DB!O:O,"=NO")</f>
        <v>8</v>
      </c>
      <c r="E106" s="7">
        <f t="shared" ref="E106:E108" si="5">(D106*100)/$D$1</f>
        <v>42.10526315789474</v>
      </c>
    </row>
    <row r="107" spans="1:5" x14ac:dyDescent="0.25">
      <c r="A107" t="s">
        <v>202</v>
      </c>
      <c r="B107" s="3">
        <f>COUNTIF(DB!P:P,"=SI")</f>
        <v>9</v>
      </c>
      <c r="C107" s="7">
        <f t="shared" si="4"/>
        <v>47.368421052631582</v>
      </c>
      <c r="D107" s="3">
        <f>COUNTIF(DB!P:P,"=NO")</f>
        <v>8</v>
      </c>
      <c r="E107" s="7">
        <f t="shared" si="5"/>
        <v>42.10526315789474</v>
      </c>
    </row>
    <row r="108" spans="1:5" x14ac:dyDescent="0.25">
      <c r="A108" t="s">
        <v>203</v>
      </c>
      <c r="B108" s="3">
        <f>COUNTIF(DB!Q:Q,"=SI")</f>
        <v>9</v>
      </c>
      <c r="C108" s="7">
        <f t="shared" si="4"/>
        <v>47.368421052631582</v>
      </c>
      <c r="D108" s="3">
        <f>COUNTIF(DB!Q:Q,"=NO")</f>
        <v>8</v>
      </c>
      <c r="E108" s="7">
        <f t="shared" si="5"/>
        <v>42.10526315789474</v>
      </c>
    </row>
    <row r="109" spans="1:5" x14ac:dyDescent="0.25">
      <c r="A109" t="s">
        <v>204</v>
      </c>
      <c r="B109" s="3">
        <f>COUNTIF(DB!R:R,"=SI")</f>
        <v>8</v>
      </c>
      <c r="C109" s="7">
        <f t="shared" si="4"/>
        <v>42.10526315789474</v>
      </c>
      <c r="D109" s="3">
        <f>COUNTIF(DB!R:R,"=NO")</f>
        <v>9</v>
      </c>
      <c r="E109" s="7">
        <f>(D109*100)/$D$1</f>
        <v>47.368421052631582</v>
      </c>
    </row>
    <row r="123" spans="1:3" x14ac:dyDescent="0.25">
      <c r="A123" s="1" t="s">
        <v>207</v>
      </c>
    </row>
    <row r="125" spans="1:3" x14ac:dyDescent="0.25">
      <c r="C125" s="2" t="s">
        <v>4</v>
      </c>
    </row>
    <row r="126" spans="1:3" x14ac:dyDescent="0.25">
      <c r="A126" t="s">
        <v>18</v>
      </c>
      <c r="B126" s="3">
        <f>COUNTIF(DB!S:S,"=per niente")</f>
        <v>1</v>
      </c>
      <c r="C126" s="7">
        <f>(B126*100)/$D$1</f>
        <v>5.2631578947368425</v>
      </c>
    </row>
    <row r="127" spans="1:3" x14ac:dyDescent="0.25">
      <c r="A127" t="s">
        <v>41</v>
      </c>
      <c r="B127" s="3">
        <f>COUNTIF(DB!S:S,"=poche")</f>
        <v>3</v>
      </c>
      <c r="C127" s="7">
        <f t="shared" ref="C127:C129" si="6">(B127*100)/$D$1</f>
        <v>15.789473684210526</v>
      </c>
    </row>
    <row r="128" spans="1:3" x14ac:dyDescent="0.25">
      <c r="A128" t="s">
        <v>19</v>
      </c>
      <c r="B128" s="3">
        <f>COUNTIF(DB!S:S,"=abbastanza")</f>
        <v>13</v>
      </c>
      <c r="C128" s="7">
        <f t="shared" si="6"/>
        <v>68.421052631578945</v>
      </c>
    </row>
    <row r="129" spans="1:3" x14ac:dyDescent="0.25">
      <c r="A129" t="s">
        <v>77</v>
      </c>
      <c r="B129" s="3">
        <f>COUNTIF(DB!S:S,"=molte informazioni")</f>
        <v>2</v>
      </c>
      <c r="C129" s="7">
        <f t="shared" si="6"/>
        <v>10.526315789473685</v>
      </c>
    </row>
    <row r="139" spans="1:3" x14ac:dyDescent="0.25">
      <c r="A139" s="1" t="s">
        <v>208</v>
      </c>
    </row>
    <row r="141" spans="1:3" x14ac:dyDescent="0.25">
      <c r="C141" s="2" t="s">
        <v>4</v>
      </c>
    </row>
    <row r="142" spans="1:3" x14ac:dyDescent="0.25">
      <c r="A142" t="s">
        <v>15</v>
      </c>
      <c r="B142" s="3">
        <f>COUNTIF(DB!T:T,"=mai")</f>
        <v>0</v>
      </c>
      <c r="C142" s="7">
        <f>(B142*100)/$D$1</f>
        <v>0</v>
      </c>
    </row>
    <row r="143" spans="1:3" x14ac:dyDescent="0.25">
      <c r="A143" t="s">
        <v>17</v>
      </c>
      <c r="B143" s="3">
        <f>COUNTIF(DB!T:T,"=di rado")</f>
        <v>3</v>
      </c>
      <c r="C143" s="7">
        <f t="shared" ref="C143:C145" si="7">(B143*100)/$D$1</f>
        <v>15.789473684210526</v>
      </c>
    </row>
    <row r="144" spans="1:3" x14ac:dyDescent="0.25">
      <c r="A144" t="s">
        <v>31</v>
      </c>
      <c r="B144" s="3">
        <f>COUNTIF(DB!T:T,"=quando è stato necessario")</f>
        <v>11</v>
      </c>
      <c r="C144" s="7">
        <f t="shared" si="7"/>
        <v>57.89473684210526</v>
      </c>
    </row>
    <row r="145" spans="1:3" x14ac:dyDescent="0.25">
      <c r="A145" t="s">
        <v>209</v>
      </c>
      <c r="B145" s="3">
        <f>COUNTIF(DB!T:T,"=quotidianamente")</f>
        <v>5</v>
      </c>
      <c r="C145" s="7">
        <f t="shared" si="7"/>
        <v>26.315789473684209</v>
      </c>
    </row>
    <row r="154" spans="1:3" x14ac:dyDescent="0.25">
      <c r="A154" s="1" t="s">
        <v>210</v>
      </c>
    </row>
    <row r="156" spans="1:3" x14ac:dyDescent="0.25">
      <c r="C156" s="2" t="s">
        <v>4</v>
      </c>
    </row>
    <row r="157" spans="1:3" x14ac:dyDescent="0.25">
      <c r="A157" t="s">
        <v>75</v>
      </c>
      <c r="B157" s="3">
        <f>COUNTIF(DB!U:U,"=si")</f>
        <v>15</v>
      </c>
      <c r="C157" s="7">
        <f>(B157*100)/$D$1</f>
        <v>78.94736842105263</v>
      </c>
    </row>
    <row r="158" spans="1:3" x14ac:dyDescent="0.25">
      <c r="A158" t="s">
        <v>10</v>
      </c>
      <c r="B158" s="3">
        <f>COUNTIF(DB!U:U,"=no")</f>
        <v>2</v>
      </c>
      <c r="C158" s="7">
        <f t="shared" ref="C158:C159" si="8">(B158*100)/$D$1</f>
        <v>10.526315789473685</v>
      </c>
    </row>
    <row r="159" spans="1:3" x14ac:dyDescent="0.25">
      <c r="A159" t="s">
        <v>211</v>
      </c>
      <c r="B159" s="3">
        <f>COUNTIF(DB!U:U,"=non ho subito simili trattamenti")</f>
        <v>2</v>
      </c>
      <c r="C159" s="7">
        <f t="shared" si="8"/>
        <v>10.526315789473685</v>
      </c>
    </row>
    <row r="173" spans="1:3" x14ac:dyDescent="0.25">
      <c r="A173" s="1" t="s">
        <v>212</v>
      </c>
    </row>
    <row r="175" spans="1:3" x14ac:dyDescent="0.25">
      <c r="C175" s="3" t="s">
        <v>4</v>
      </c>
    </row>
    <row r="176" spans="1:3" x14ac:dyDescent="0.25">
      <c r="A176" t="s">
        <v>213</v>
      </c>
      <c r="B176" s="3">
        <f>COUNTIF(DB!V:V,"=mai")</f>
        <v>0</v>
      </c>
      <c r="C176" s="7">
        <f>(B176*100)/$D$1</f>
        <v>0</v>
      </c>
    </row>
    <row r="177" spans="1:3" x14ac:dyDescent="0.25">
      <c r="A177" t="s">
        <v>197</v>
      </c>
      <c r="B177" s="3">
        <f>COUNTIF(DB!V:V,"=abbastanza")</f>
        <v>9</v>
      </c>
      <c r="C177" s="7">
        <f>(B177*100)/$D$1</f>
        <v>47.368421052631582</v>
      </c>
    </row>
    <row r="178" spans="1:3" x14ac:dyDescent="0.25">
      <c r="A178" t="s">
        <v>214</v>
      </c>
      <c r="B178" s="3">
        <f>COUNTIF(DB!V:V,"=certamente si")</f>
        <v>9</v>
      </c>
      <c r="C178" s="7">
        <f t="shared" ref="C178:C179" si="9">(B178*100)/$D$1</f>
        <v>47.368421052631582</v>
      </c>
    </row>
    <row r="179" spans="1:3" x14ac:dyDescent="0.25">
      <c r="A179" t="s">
        <v>215</v>
      </c>
      <c r="B179" s="3">
        <v>1</v>
      </c>
      <c r="C179" s="7">
        <f t="shared" si="9"/>
        <v>5.2631578947368425</v>
      </c>
    </row>
    <row r="191" spans="1:3" x14ac:dyDescent="0.25">
      <c r="A191" s="1" t="s">
        <v>216</v>
      </c>
    </row>
    <row r="193" spans="1:7" x14ac:dyDescent="0.25">
      <c r="B193" s="2" t="s">
        <v>213</v>
      </c>
      <c r="C193" s="2" t="s">
        <v>4</v>
      </c>
      <c r="D193" s="2" t="s">
        <v>221</v>
      </c>
      <c r="E193" s="2" t="s">
        <v>4</v>
      </c>
      <c r="F193" s="2" t="s">
        <v>222</v>
      </c>
      <c r="G193" s="2" t="s">
        <v>4</v>
      </c>
    </row>
    <row r="194" spans="1:7" x14ac:dyDescent="0.25">
      <c r="A194" t="s">
        <v>217</v>
      </c>
      <c r="B194" s="3">
        <f>COUNTIF(DB!W:W,"=mai")</f>
        <v>10</v>
      </c>
      <c r="C194" s="7">
        <f>(B194*100)/$D$1</f>
        <v>52.631578947368418</v>
      </c>
      <c r="D194" s="3">
        <f>COUNTIF(DB!W:W,"=raramente")</f>
        <v>6</v>
      </c>
      <c r="E194" s="7">
        <f>(D194*100)/$D$1</f>
        <v>31.578947368421051</v>
      </c>
      <c r="F194" s="3">
        <f>COUNTIF(DB!W:W,"=più volte")</f>
        <v>3</v>
      </c>
      <c r="G194" s="7">
        <f>(F194*100)/$D$1</f>
        <v>15.789473684210526</v>
      </c>
    </row>
    <row r="195" spans="1:7" x14ac:dyDescent="0.25">
      <c r="A195" t="s">
        <v>218</v>
      </c>
      <c r="B195" s="3">
        <f>COUNTIF(DB!X:X,"=mai")</f>
        <v>11</v>
      </c>
      <c r="C195" s="7">
        <f t="shared" ref="C195:C197" si="10">(B195*100)/$D$1</f>
        <v>57.89473684210526</v>
      </c>
      <c r="D195" s="3">
        <f>COUNTIF(DB!X:X,"=raramente")</f>
        <v>3</v>
      </c>
      <c r="E195" s="7">
        <f t="shared" ref="E195:E197" si="11">(D195*100)/$D$1</f>
        <v>15.789473684210526</v>
      </c>
      <c r="F195" s="3">
        <f>COUNTIF(DB!X:X,"=più volte")</f>
        <v>1</v>
      </c>
      <c r="G195" s="7">
        <f t="shared" ref="G195:G197" si="12">(F195*100)/$D$1</f>
        <v>5.2631578947368425</v>
      </c>
    </row>
    <row r="196" spans="1:7" x14ac:dyDescent="0.25">
      <c r="A196" t="s">
        <v>219</v>
      </c>
      <c r="B196" s="3">
        <f>COUNTIF(DB!Y:Y,"=mai")</f>
        <v>13</v>
      </c>
      <c r="C196" s="7">
        <f t="shared" si="10"/>
        <v>68.421052631578945</v>
      </c>
      <c r="D196" s="3">
        <f>COUNTIF(DB!Y:Y,"=raramente")</f>
        <v>2</v>
      </c>
      <c r="E196" s="7">
        <f t="shared" si="11"/>
        <v>10.526315789473685</v>
      </c>
      <c r="F196" s="3">
        <f>COUNTIF(DB!Y:Y,"=più volte")</f>
        <v>0</v>
      </c>
      <c r="G196" s="7">
        <f t="shared" si="12"/>
        <v>0</v>
      </c>
    </row>
    <row r="197" spans="1:7" x14ac:dyDescent="0.25">
      <c r="A197" t="s">
        <v>220</v>
      </c>
      <c r="B197" s="3">
        <f>COUNTIF(DB!Z:Z,"=mai")</f>
        <v>12</v>
      </c>
      <c r="C197" s="7">
        <f t="shared" si="10"/>
        <v>63.157894736842103</v>
      </c>
      <c r="D197" s="3">
        <f>COUNTIF(DB!Z:Z,"=raramente")</f>
        <v>2</v>
      </c>
      <c r="E197" s="7">
        <f t="shared" si="11"/>
        <v>10.526315789473685</v>
      </c>
      <c r="F197" s="3">
        <f>COUNTIF(DB!Z:Z,"=più volte")</f>
        <v>0</v>
      </c>
      <c r="G197" s="7">
        <f t="shared" si="12"/>
        <v>0</v>
      </c>
    </row>
    <row r="206" spans="1:7" x14ac:dyDescent="0.25">
      <c r="D206" s="9"/>
    </row>
    <row r="217" spans="1:12" x14ac:dyDescent="0.25">
      <c r="A217" s="1" t="s">
        <v>223</v>
      </c>
    </row>
    <row r="219" spans="1:12" x14ac:dyDescent="0.25">
      <c r="B219" s="2" t="s">
        <v>227</v>
      </c>
      <c r="C219" s="2" t="s">
        <v>4</v>
      </c>
      <c r="D219" s="10" t="s">
        <v>228</v>
      </c>
      <c r="E219" s="2" t="s">
        <v>4</v>
      </c>
      <c r="F219" s="11" t="s">
        <v>231</v>
      </c>
      <c r="G219" s="2"/>
      <c r="H219" s="2" t="s">
        <v>4</v>
      </c>
      <c r="I219" s="2" t="s">
        <v>229</v>
      </c>
      <c r="J219" s="2" t="s">
        <v>4</v>
      </c>
      <c r="K219" s="2" t="s">
        <v>230</v>
      </c>
      <c r="L219" s="2" t="s">
        <v>4</v>
      </c>
    </row>
    <row r="220" spans="1:12" x14ac:dyDescent="0.25">
      <c r="A220" t="s">
        <v>224</v>
      </c>
      <c r="B220" s="3">
        <f>COUNTIF(DB!AA:AA,"=mai")</f>
        <v>6</v>
      </c>
      <c r="C220" s="7">
        <f>(B220*100)/$D$1</f>
        <v>31.578947368421051</v>
      </c>
      <c r="D220" s="3">
        <f>COUNTIF(DB!AA:AA,"=raramente")</f>
        <v>0</v>
      </c>
      <c r="E220" s="7">
        <f>(D220*100)/$D$1</f>
        <v>0</v>
      </c>
      <c r="F220" s="3">
        <f>COUNTIF(DB!AA:AA,"=qualche volta")</f>
        <v>2</v>
      </c>
      <c r="G220" s="3"/>
      <c r="H220" s="7">
        <f>(F220*100)/$D$1</f>
        <v>10.526315789473685</v>
      </c>
      <c r="I220" s="3">
        <f>COUNTIF(DB!AA:AA,"=spesso")</f>
        <v>11</v>
      </c>
      <c r="J220" s="7">
        <f>(I220*100)/$D$1</f>
        <v>57.89473684210526</v>
      </c>
      <c r="K220" s="3">
        <f>COUNTIF(DB!AA:AA,"=altro")</f>
        <v>0</v>
      </c>
      <c r="L220" s="7">
        <f>(K220*100)/$D$1</f>
        <v>0</v>
      </c>
    </row>
    <row r="221" spans="1:12" x14ac:dyDescent="0.25">
      <c r="A221" t="s">
        <v>225</v>
      </c>
      <c r="B221" s="3">
        <f>COUNTIF(DB!AB:AB,"=mai")</f>
        <v>2</v>
      </c>
      <c r="C221" s="7">
        <f t="shared" ref="C221:C223" si="13">(B221*100)/$D$1</f>
        <v>10.526315789473685</v>
      </c>
      <c r="D221" s="3">
        <f>COUNTIF(DB!AB:AB,"=AMICI")</f>
        <v>0</v>
      </c>
      <c r="E221" s="7">
        <f t="shared" ref="E221:E223" si="14">(D221*100)/$D$1</f>
        <v>0</v>
      </c>
      <c r="F221" s="3">
        <f>COUNTIF(DB!AB:AB,"=QUALCHE VOLTA")</f>
        <v>7</v>
      </c>
      <c r="G221" s="3"/>
      <c r="H221" s="7">
        <f t="shared" ref="H221:H223" si="15">(F221*100)/$D$1</f>
        <v>36.842105263157897</v>
      </c>
      <c r="I221" s="3">
        <f>COUNTIF(DB!AB:AB,"=SPESSO")</f>
        <v>0</v>
      </c>
      <c r="J221" s="7">
        <f t="shared" ref="J221:J223" si="16">(I221*100)/$D$1</f>
        <v>0</v>
      </c>
      <c r="K221" s="3">
        <f>COUNTIF(DB!AB:AB,"=ALTRO")</f>
        <v>0</v>
      </c>
      <c r="L221" s="7">
        <f t="shared" ref="L221:L223" si="17">(K221*100)/$D$1</f>
        <v>0</v>
      </c>
    </row>
    <row r="222" spans="1:12" x14ac:dyDescent="0.25">
      <c r="A222" t="s">
        <v>226</v>
      </c>
      <c r="B222" s="3">
        <f>COUNTIF(DB!AC:AC,"=mai")</f>
        <v>9</v>
      </c>
      <c r="C222" s="7">
        <f t="shared" si="13"/>
        <v>47.368421052631582</v>
      </c>
      <c r="D222" s="3">
        <f>COUNTIF(DB!AC:AC,"=RARAMENTE")</f>
        <v>0</v>
      </c>
      <c r="E222" s="7">
        <f t="shared" si="14"/>
        <v>0</v>
      </c>
      <c r="F222" s="3">
        <f>COUNTIF(DB!AC:AC,"=QUALCHE VOLTA")</f>
        <v>0</v>
      </c>
      <c r="G222" s="3"/>
      <c r="H222" s="7">
        <f t="shared" si="15"/>
        <v>0</v>
      </c>
      <c r="I222" s="3">
        <f>COUNTIF(DB!AC:AC,"=SPESSO")</f>
        <v>0</v>
      </c>
      <c r="J222" s="7">
        <f t="shared" si="16"/>
        <v>0</v>
      </c>
      <c r="K222" s="3">
        <f>COUNTIF(DB!AC:AC,"=ALTRO")</f>
        <v>0</v>
      </c>
      <c r="L222" s="7">
        <f t="shared" si="17"/>
        <v>0</v>
      </c>
    </row>
    <row r="223" spans="1:12" x14ac:dyDescent="0.25">
      <c r="A223" t="s">
        <v>65</v>
      </c>
      <c r="B223" s="3">
        <v>0</v>
      </c>
      <c r="C223" s="7">
        <f t="shared" si="13"/>
        <v>0</v>
      </c>
      <c r="D223" s="3">
        <v>0</v>
      </c>
      <c r="E223" s="7">
        <f t="shared" si="14"/>
        <v>0</v>
      </c>
      <c r="F223" s="3">
        <v>0</v>
      </c>
      <c r="G223" s="3"/>
      <c r="H223" s="7">
        <f t="shared" si="15"/>
        <v>0</v>
      </c>
      <c r="I223" s="3">
        <v>0</v>
      </c>
      <c r="J223" s="7">
        <f t="shared" si="16"/>
        <v>0</v>
      </c>
      <c r="K223" s="3">
        <v>0</v>
      </c>
      <c r="L223" s="7">
        <f t="shared" si="17"/>
        <v>0</v>
      </c>
    </row>
    <row r="231" spans="1:11" x14ac:dyDescent="0.25">
      <c r="K231" s="9"/>
    </row>
    <row r="239" spans="1:11" x14ac:dyDescent="0.25">
      <c r="A239" s="1" t="s">
        <v>232</v>
      </c>
    </row>
    <row r="241" spans="1:3" x14ac:dyDescent="0.25">
      <c r="C241" s="2" t="s">
        <v>4</v>
      </c>
    </row>
    <row r="242" spans="1:3" x14ac:dyDescent="0.25">
      <c r="A242" t="s">
        <v>233</v>
      </c>
      <c r="B242" s="3">
        <f>COUNTIF(DB!AF:AF,"=per niente")</f>
        <v>5</v>
      </c>
      <c r="C242" s="7">
        <f>(B242*100)/$D$1</f>
        <v>26.315789473684209</v>
      </c>
    </row>
    <row r="243" spans="1:3" x14ac:dyDescent="0.25">
      <c r="A243" t="s">
        <v>52</v>
      </c>
      <c r="B243" s="3">
        <f>COUNTIF(DB!AF:AF,"=poco")</f>
        <v>4</v>
      </c>
      <c r="C243" s="7">
        <f t="shared" ref="C243:C246" si="18">(B243*100)/$D$1</f>
        <v>21.05263157894737</v>
      </c>
    </row>
    <row r="244" spans="1:3" x14ac:dyDescent="0.25">
      <c r="A244" t="s">
        <v>19</v>
      </c>
      <c r="B244" s="3">
        <f>COUNTIF(DB!AF:AF,"=abbastanza")</f>
        <v>4</v>
      </c>
      <c r="C244" s="7">
        <f t="shared" si="18"/>
        <v>21.05263157894737</v>
      </c>
    </row>
    <row r="245" spans="1:3" x14ac:dyDescent="0.25">
      <c r="A245" t="s">
        <v>57</v>
      </c>
      <c r="B245" s="3">
        <f>COUNTIF(DB!AF:AF,"=molto")</f>
        <v>2</v>
      </c>
      <c r="C245" s="7">
        <f t="shared" si="18"/>
        <v>10.526315789473685</v>
      </c>
    </row>
    <row r="246" spans="1:3" x14ac:dyDescent="0.25">
      <c r="A246" t="s">
        <v>234</v>
      </c>
      <c r="B246" s="3">
        <v>4</v>
      </c>
      <c r="C246" s="7">
        <f t="shared" si="18"/>
        <v>21.05263157894737</v>
      </c>
    </row>
    <row r="256" spans="1:3" x14ac:dyDescent="0.25">
      <c r="A256" s="1" t="s">
        <v>235</v>
      </c>
    </row>
    <row r="258" spans="1:3" x14ac:dyDescent="0.25">
      <c r="C258" s="2" t="s">
        <v>4</v>
      </c>
    </row>
    <row r="259" spans="1:3" x14ac:dyDescent="0.25">
      <c r="A259" t="s">
        <v>40</v>
      </c>
      <c r="B259" s="3">
        <f>COUNTIF(DB!AG:AG,"=ogni due giorni")</f>
        <v>2</v>
      </c>
      <c r="C259" s="7">
        <f>(B259*100)/$D$1</f>
        <v>10.526315789473685</v>
      </c>
    </row>
    <row r="260" spans="1:3" x14ac:dyDescent="0.25">
      <c r="A260" t="s">
        <v>14</v>
      </c>
      <c r="B260" s="3">
        <f>COUNTIF(DB!AG:AG,"=una volta al giorno")</f>
        <v>13</v>
      </c>
      <c r="C260" s="7">
        <f t="shared" ref="C260:C261" si="19">(B260*100)/$D$1</f>
        <v>68.421052631578945</v>
      </c>
    </row>
    <row r="261" spans="1:3" x14ac:dyDescent="0.25">
      <c r="A261" t="s">
        <v>81</v>
      </c>
      <c r="B261" s="3">
        <f>COUNTIF(DB!AG:AG,"=più volte al giorno")</f>
        <v>2</v>
      </c>
      <c r="C261" s="7">
        <f t="shared" si="19"/>
        <v>10.526315789473685</v>
      </c>
    </row>
    <row r="262" spans="1:3" x14ac:dyDescent="0.25">
      <c r="A262" t="s">
        <v>65</v>
      </c>
      <c r="B262" s="3">
        <f>COUNTIF(DB!AG:AG,"=altro")</f>
        <v>2</v>
      </c>
      <c r="C262" s="7">
        <f>(B262*100)/$D$1</f>
        <v>10.526315789473685</v>
      </c>
    </row>
    <row r="271" spans="1:3" x14ac:dyDescent="0.25">
      <c r="A271" s="1" t="s">
        <v>236</v>
      </c>
    </row>
    <row r="273" spans="1:7" x14ac:dyDescent="0.25">
      <c r="B273" s="2" t="s">
        <v>75</v>
      </c>
      <c r="C273" s="2" t="s">
        <v>4</v>
      </c>
      <c r="D273" s="2" t="s">
        <v>10</v>
      </c>
      <c r="E273" s="2" t="s">
        <v>4</v>
      </c>
    </row>
    <row r="274" spans="1:7" x14ac:dyDescent="0.25">
      <c r="A274" t="s">
        <v>237</v>
      </c>
      <c r="B274" s="14">
        <f>COUNTIF(DB!AH:AH,"=si")</f>
        <v>3</v>
      </c>
      <c r="C274" s="12">
        <f>(B274*100)/$D$1</f>
        <v>15.789473684210526</v>
      </c>
      <c r="D274" s="14">
        <f>COUNTIF(DB!AH:AH,"=no")</f>
        <v>16</v>
      </c>
      <c r="E274" s="12">
        <f>(D274*100)/$D$1</f>
        <v>84.21052631578948</v>
      </c>
    </row>
    <row r="275" spans="1:7" x14ac:dyDescent="0.25">
      <c r="A275" t="s">
        <v>238</v>
      </c>
      <c r="B275" s="14">
        <f>COUNTIF(DB!AI:AI,"=si")</f>
        <v>1</v>
      </c>
      <c r="C275" s="12">
        <f t="shared" ref="C275:C277" si="20">(B275*100)/$D$1</f>
        <v>5.2631578947368425</v>
      </c>
      <c r="D275" s="14">
        <f>COUNTIF(DB!AI:AI,"=no")</f>
        <v>16</v>
      </c>
      <c r="E275" s="12">
        <f t="shared" ref="E275:E277" si="21">(D275*100)/$D$1</f>
        <v>84.21052631578948</v>
      </c>
    </row>
    <row r="276" spans="1:7" x14ac:dyDescent="0.25">
      <c r="A276" t="s">
        <v>239</v>
      </c>
      <c r="B276" s="14">
        <f>COUNTIF(DB!AJ:AJ,"=si")</f>
        <v>3</v>
      </c>
      <c r="C276" s="12">
        <f t="shared" si="20"/>
        <v>15.789473684210526</v>
      </c>
      <c r="D276" s="14">
        <f>COUNTIF(DB!AJ:AJ,"=no")</f>
        <v>15</v>
      </c>
      <c r="E276" s="12">
        <f t="shared" si="21"/>
        <v>78.94736842105263</v>
      </c>
      <c r="G276" s="13"/>
    </row>
    <row r="277" spans="1:7" x14ac:dyDescent="0.25">
      <c r="A277" t="s">
        <v>240</v>
      </c>
      <c r="B277" s="14">
        <f>COUNTIF(DB!AK:AK,"=si")</f>
        <v>0</v>
      </c>
      <c r="C277" s="12">
        <f t="shared" si="20"/>
        <v>0</v>
      </c>
      <c r="D277" s="14">
        <f>COUNTIF(DB!AK:AK,"=no")</f>
        <v>16</v>
      </c>
      <c r="E277" s="12">
        <f t="shared" si="21"/>
        <v>84.21052631578948</v>
      </c>
    </row>
    <row r="297" spans="1:9" x14ac:dyDescent="0.25">
      <c r="A297" s="1" t="s">
        <v>241</v>
      </c>
    </row>
    <row r="299" spans="1:9" x14ac:dyDescent="0.25">
      <c r="A299" s="9"/>
      <c r="B299" s="2" t="s">
        <v>252</v>
      </c>
      <c r="C299" s="2" t="s">
        <v>4</v>
      </c>
      <c r="D299" s="2" t="s">
        <v>253</v>
      </c>
      <c r="E299" s="2" t="s">
        <v>4</v>
      </c>
      <c r="F299" s="2" t="s">
        <v>254</v>
      </c>
      <c r="G299" s="2" t="s">
        <v>4</v>
      </c>
      <c r="H299" s="2" t="s">
        <v>255</v>
      </c>
      <c r="I299" s="2" t="s">
        <v>4</v>
      </c>
    </row>
    <row r="300" spans="1:9" x14ac:dyDescent="0.25">
      <c r="A300" t="s">
        <v>242</v>
      </c>
      <c r="B300" s="3">
        <f>COUNTIF(DB!AO:AO,"=0")</f>
        <v>0</v>
      </c>
      <c r="C300" s="7">
        <f>(B300*100)/$D$1</f>
        <v>0</v>
      </c>
      <c r="D300" s="3">
        <f>COUNTIF(DB!AO:AO,"=1")</f>
        <v>8</v>
      </c>
      <c r="E300" s="7">
        <f>(D300*100)/$D$1</f>
        <v>42.10526315789474</v>
      </c>
      <c r="F300" s="3">
        <f>COUNTIF(DB!AO:AO,"=2")</f>
        <v>5</v>
      </c>
      <c r="G300" s="7">
        <f>(F300*100)/$D$1</f>
        <v>26.315789473684209</v>
      </c>
      <c r="H300" s="3">
        <f>COUNTIF(DB!AO:AO,"=3")</f>
        <v>6</v>
      </c>
      <c r="I300" s="7">
        <f>(H300*100)/$D$1</f>
        <v>31.578947368421051</v>
      </c>
    </row>
    <row r="301" spans="1:9" x14ac:dyDescent="0.25">
      <c r="A301" t="s">
        <v>243</v>
      </c>
      <c r="B301" s="3">
        <f>COUNTIF(DB!AP:AP,"=0")</f>
        <v>0</v>
      </c>
      <c r="C301" s="7">
        <f t="shared" ref="C301:C309" si="22">(B301*100)/$D$1</f>
        <v>0</v>
      </c>
      <c r="D301" s="3">
        <f>COUNTIF(DB!AP:AP,"=1")</f>
        <v>3</v>
      </c>
      <c r="E301" s="7">
        <f t="shared" ref="E301:E309" si="23">(D301*100)/$D$1</f>
        <v>15.789473684210526</v>
      </c>
      <c r="F301" s="3">
        <f>COUNTIF(DB!A:A,"=2")</f>
        <v>0</v>
      </c>
      <c r="G301" s="7">
        <f t="shared" ref="G301:G309" si="24">(F301*100)/$D$1</f>
        <v>0</v>
      </c>
      <c r="H301" s="3">
        <f>COUNTIF(DB!AP:AP,"=3")</f>
        <v>4</v>
      </c>
      <c r="I301" s="7">
        <f t="shared" ref="I301:I309" si="25">(H301*100)/$D$1</f>
        <v>21.05263157894737</v>
      </c>
    </row>
    <row r="302" spans="1:9" x14ac:dyDescent="0.25">
      <c r="A302" t="s">
        <v>244</v>
      </c>
      <c r="B302" s="3">
        <f>COUNTIF(DB!AQ:AQ,"=0")</f>
        <v>2</v>
      </c>
      <c r="C302" s="7">
        <f t="shared" si="22"/>
        <v>10.526315789473685</v>
      </c>
      <c r="D302" s="3">
        <f>COUNTIF(DB!AQ:AQ,"=1")</f>
        <v>5</v>
      </c>
      <c r="E302" s="7">
        <f t="shared" si="23"/>
        <v>26.315789473684209</v>
      </c>
      <c r="F302" s="3">
        <f>COUNTIF(DB!AQ:AQ,"=2")</f>
        <v>7</v>
      </c>
      <c r="G302" s="7">
        <f t="shared" si="24"/>
        <v>36.842105263157897</v>
      </c>
      <c r="H302" s="3">
        <f>COUNTIF(DB!AQ:AQ,"=3")</f>
        <v>5</v>
      </c>
      <c r="I302" s="7">
        <f t="shared" si="25"/>
        <v>26.315789473684209</v>
      </c>
    </row>
    <row r="303" spans="1:9" x14ac:dyDescent="0.25">
      <c r="A303" t="s">
        <v>245</v>
      </c>
      <c r="B303" s="3">
        <f>COUNTIF(DB!AR:AR,"=0")</f>
        <v>0</v>
      </c>
      <c r="C303" s="7">
        <f t="shared" si="22"/>
        <v>0</v>
      </c>
      <c r="D303" s="3">
        <f>COUNTIF(DB!AR:AR,"=1")</f>
        <v>6</v>
      </c>
      <c r="E303" s="7">
        <f t="shared" si="23"/>
        <v>31.578947368421051</v>
      </c>
      <c r="F303" s="3">
        <f>COUNTIF(DB!AR:AR,"=2")</f>
        <v>9</v>
      </c>
      <c r="G303" s="7">
        <f t="shared" si="24"/>
        <v>47.368421052631582</v>
      </c>
      <c r="H303" s="3">
        <f>COUNTIF(DB!AR:AR,"=3")</f>
        <v>2</v>
      </c>
      <c r="I303" s="7">
        <f t="shared" si="25"/>
        <v>10.526315789473685</v>
      </c>
    </row>
    <row r="304" spans="1:9" x14ac:dyDescent="0.25">
      <c r="A304" t="s">
        <v>246</v>
      </c>
      <c r="B304" s="3">
        <f>COUNTIF(DB!AS:AS,"=0")</f>
        <v>1</v>
      </c>
      <c r="C304" s="7">
        <f t="shared" si="22"/>
        <v>5.2631578947368425</v>
      </c>
      <c r="D304" s="3">
        <f>COUNTIF(DB!AS:AS,"=1")</f>
        <v>7</v>
      </c>
      <c r="E304" s="7">
        <f t="shared" si="23"/>
        <v>36.842105263157897</v>
      </c>
      <c r="F304" s="3">
        <f>COUNTIF(DB!AS:AS,"=2")</f>
        <v>9</v>
      </c>
      <c r="G304" s="7">
        <f t="shared" si="24"/>
        <v>47.368421052631582</v>
      </c>
      <c r="H304" s="3">
        <f>COUNTIF(DB!AS:AS,"=3")</f>
        <v>1</v>
      </c>
      <c r="I304" s="7">
        <f t="shared" si="25"/>
        <v>5.2631578947368425</v>
      </c>
    </row>
    <row r="305" spans="1:9" x14ac:dyDescent="0.25">
      <c r="A305" t="s">
        <v>247</v>
      </c>
      <c r="B305" s="3">
        <f>COUNTIF(DB!AT:AT,"=0")</f>
        <v>2</v>
      </c>
      <c r="C305" s="7">
        <f t="shared" si="22"/>
        <v>10.526315789473685</v>
      </c>
      <c r="D305" s="3">
        <f>COUNTIF(DB!AT:AT,"=1")</f>
        <v>9</v>
      </c>
      <c r="E305" s="7">
        <f t="shared" si="23"/>
        <v>47.368421052631582</v>
      </c>
      <c r="F305" s="3">
        <f>COUNTIF(DB!AT:AT,"=2")</f>
        <v>5</v>
      </c>
      <c r="G305" s="7">
        <f t="shared" si="24"/>
        <v>26.315789473684209</v>
      </c>
      <c r="H305" s="3">
        <f>COUNTIF(DB!AT:AT,"=3")</f>
        <v>3</v>
      </c>
      <c r="I305" s="7">
        <f t="shared" si="25"/>
        <v>15.789473684210526</v>
      </c>
    </row>
    <row r="306" spans="1:9" x14ac:dyDescent="0.25">
      <c r="A306" t="s">
        <v>248</v>
      </c>
      <c r="B306" s="3">
        <f>COUNTIF(DB!AU:AU,"=0")</f>
        <v>2</v>
      </c>
      <c r="C306" s="7">
        <f t="shared" si="22"/>
        <v>10.526315789473685</v>
      </c>
      <c r="D306" s="3">
        <f>COUNTIF(DB!AU:AU,"=1")</f>
        <v>7</v>
      </c>
      <c r="E306" s="7">
        <f t="shared" si="23"/>
        <v>36.842105263157897</v>
      </c>
      <c r="F306" s="3">
        <f>COUNTIF(DB!AU:AU,"=2")</f>
        <v>3</v>
      </c>
      <c r="G306" s="7">
        <f t="shared" si="24"/>
        <v>15.789473684210526</v>
      </c>
      <c r="H306" s="3">
        <f>COUNTIF(DB!AU:AU,"=3")</f>
        <v>7</v>
      </c>
      <c r="I306" s="7">
        <f t="shared" si="25"/>
        <v>36.842105263157897</v>
      </c>
    </row>
    <row r="307" spans="1:9" x14ac:dyDescent="0.25">
      <c r="A307" t="s">
        <v>249</v>
      </c>
      <c r="B307" s="3">
        <f>COUNTIF(DB!AV:AV,"=0")</f>
        <v>2</v>
      </c>
      <c r="C307" s="7">
        <f t="shared" si="22"/>
        <v>10.526315789473685</v>
      </c>
      <c r="D307" s="3">
        <f>COUNTIF(DB!AV:AV,"=1")</f>
        <v>7</v>
      </c>
      <c r="E307" s="7">
        <f t="shared" si="23"/>
        <v>36.842105263157897</v>
      </c>
      <c r="F307" s="3">
        <f>COUNTIF(DB!AV:AV,"=2")</f>
        <v>5</v>
      </c>
      <c r="G307" s="7">
        <f t="shared" si="24"/>
        <v>26.315789473684209</v>
      </c>
      <c r="H307" s="3">
        <f>COUNTIF(DB!AV:AV,"=3")</f>
        <v>5</v>
      </c>
      <c r="I307" s="7">
        <f t="shared" si="25"/>
        <v>26.315789473684209</v>
      </c>
    </row>
    <row r="308" spans="1:9" x14ac:dyDescent="0.25">
      <c r="A308" t="s">
        <v>250</v>
      </c>
      <c r="B308" s="3">
        <f>COUNTIF(DB!AW:AW,"=0")</f>
        <v>1</v>
      </c>
      <c r="C308" s="7">
        <f t="shared" si="22"/>
        <v>5.2631578947368425</v>
      </c>
      <c r="D308" s="3">
        <f>COUNTIF(DB!AW:AW,"=1")</f>
        <v>6</v>
      </c>
      <c r="E308" s="7">
        <f t="shared" si="23"/>
        <v>31.578947368421051</v>
      </c>
      <c r="F308" s="3">
        <f>COUNTIF(DB!AW:AW,"=2")</f>
        <v>4</v>
      </c>
      <c r="G308" s="7">
        <f t="shared" si="24"/>
        <v>21.05263157894737</v>
      </c>
      <c r="H308" s="3">
        <f>COUNTIF(DB!AW:AW,"=3")</f>
        <v>8</v>
      </c>
      <c r="I308" s="7">
        <f t="shared" si="25"/>
        <v>42.10526315789474</v>
      </c>
    </row>
    <row r="309" spans="1:9" x14ac:dyDescent="0.25">
      <c r="A309" t="s">
        <v>251</v>
      </c>
      <c r="B309" s="3">
        <f>COUNTIF(DB!AX:AX,"=0")</f>
        <v>2</v>
      </c>
      <c r="C309" s="7">
        <f t="shared" si="22"/>
        <v>10.526315789473685</v>
      </c>
      <c r="D309" s="3">
        <f>COUNTIF(DB!AX:AX,"=1")</f>
        <v>5</v>
      </c>
      <c r="E309" s="7">
        <f t="shared" si="23"/>
        <v>26.315789473684209</v>
      </c>
      <c r="F309" s="3">
        <f>COUNTIF(DB!AX:AX,"=2")</f>
        <v>7</v>
      </c>
      <c r="G309" s="7">
        <f t="shared" si="24"/>
        <v>36.842105263157897</v>
      </c>
      <c r="H309" s="3">
        <f>COUNTIF(DB!AX:AX,"=3")</f>
        <v>5</v>
      </c>
      <c r="I309" s="7">
        <f t="shared" si="25"/>
        <v>26.315789473684209</v>
      </c>
    </row>
    <row r="334" spans="1:10" x14ac:dyDescent="0.25">
      <c r="A334" s="1" t="s">
        <v>256</v>
      </c>
      <c r="B334" s="2" t="s">
        <v>252</v>
      </c>
      <c r="C334" s="2" t="s">
        <v>4</v>
      </c>
      <c r="D334" s="2" t="s">
        <v>270</v>
      </c>
      <c r="E334" s="2" t="s">
        <v>4</v>
      </c>
      <c r="F334" s="2" t="s">
        <v>271</v>
      </c>
      <c r="G334" s="2" t="s">
        <v>4</v>
      </c>
      <c r="H334" s="2" t="s">
        <v>272</v>
      </c>
      <c r="I334" s="2" t="s">
        <v>4</v>
      </c>
    </row>
    <row r="336" spans="1:10" x14ac:dyDescent="0.25">
      <c r="A336" t="s">
        <v>257</v>
      </c>
      <c r="B336" s="3">
        <f>COUNTIF(DB!AY:AY,"=0")</f>
        <v>4</v>
      </c>
      <c r="C336" s="7">
        <f>(B336*100)/$D$1</f>
        <v>21.05263157894737</v>
      </c>
      <c r="D336" s="3">
        <f>COUNTIF(DB!AY:AY,"=1")</f>
        <v>3</v>
      </c>
      <c r="E336" s="7">
        <f>(D336*100)/$D$1</f>
        <v>15.789473684210526</v>
      </c>
      <c r="F336" s="3">
        <f>COUNTIF(DB!AY:AY,"=2")</f>
        <v>6</v>
      </c>
      <c r="G336" s="7">
        <f>(F336*100)/$D$1</f>
        <v>31.578947368421051</v>
      </c>
      <c r="H336" s="3">
        <f>COUNTIF(DB!AY:AY,"=3")</f>
        <v>6</v>
      </c>
      <c r="I336" s="7">
        <f>(H336*100)/$D$1</f>
        <v>31.578947368421051</v>
      </c>
      <c r="J336" s="3"/>
    </row>
    <row r="337" spans="1:12" x14ac:dyDescent="0.25">
      <c r="A337" t="s">
        <v>258</v>
      </c>
      <c r="B337" s="3">
        <f>COUNTIF(DB!AZ:AZ,"=0")</f>
        <v>0</v>
      </c>
      <c r="C337" s="7">
        <f t="shared" ref="C337:C348" si="26">(B337*100)/$D$1</f>
        <v>0</v>
      </c>
      <c r="D337" s="3">
        <f>COUNTIF(DB!AZ:AZ,"=1")</f>
        <v>6</v>
      </c>
      <c r="E337" s="7">
        <f t="shared" ref="E337:E348" si="27">(D337*100)/$D$1</f>
        <v>31.578947368421051</v>
      </c>
      <c r="F337" s="3">
        <f>COUNTIF(DB!AZ:AZ,"=2")</f>
        <v>5</v>
      </c>
      <c r="G337" s="7">
        <f t="shared" ref="G337:G348" si="28">(F337*100)/$D$1</f>
        <v>26.315789473684209</v>
      </c>
      <c r="H337" s="3">
        <f>COUNTIF(DB!AZ:AZ,"=3")</f>
        <v>8</v>
      </c>
      <c r="I337" s="7">
        <f t="shared" ref="I337:I348" si="29">(H337*100)/$D$1</f>
        <v>42.10526315789474</v>
      </c>
      <c r="J337" s="3"/>
    </row>
    <row r="338" spans="1:12" x14ac:dyDescent="0.25">
      <c r="A338" t="s">
        <v>259</v>
      </c>
      <c r="B338" s="3">
        <f>COUNTIF(DB!BA:BA,"=0")</f>
        <v>0</v>
      </c>
      <c r="C338" s="7">
        <f t="shared" si="26"/>
        <v>0</v>
      </c>
      <c r="D338" s="3">
        <f>COUNTIF(DB!BA:BA,"=1")</f>
        <v>2</v>
      </c>
      <c r="E338" s="7">
        <f t="shared" si="27"/>
        <v>10.526315789473685</v>
      </c>
      <c r="F338" s="3">
        <f>COUNTIF(DB!BA:BA,"=2")</f>
        <v>9</v>
      </c>
      <c r="G338" s="7">
        <f t="shared" si="28"/>
        <v>47.368421052631582</v>
      </c>
      <c r="H338" s="3">
        <f>COUNTIF(DB!BA:BA,"=3")</f>
        <v>8</v>
      </c>
      <c r="I338" s="7">
        <f t="shared" si="29"/>
        <v>42.10526315789474</v>
      </c>
      <c r="J338" s="3"/>
    </row>
    <row r="339" spans="1:12" x14ac:dyDescent="0.25">
      <c r="A339" t="s">
        <v>260</v>
      </c>
      <c r="B339" s="3">
        <f>COUNTIF(DB!BB:BB,"=0")</f>
        <v>0</v>
      </c>
      <c r="C339" s="7">
        <f t="shared" si="26"/>
        <v>0</v>
      </c>
      <c r="D339" s="3">
        <f>COUNTIF(DB!BB:BB,"=1")</f>
        <v>5</v>
      </c>
      <c r="E339" s="7">
        <f t="shared" si="27"/>
        <v>26.315789473684209</v>
      </c>
      <c r="F339" s="3">
        <f>COUNTIF(DB!BB:BB,"=2")</f>
        <v>5</v>
      </c>
      <c r="G339" s="7">
        <f t="shared" si="28"/>
        <v>26.315789473684209</v>
      </c>
      <c r="H339" s="3">
        <f>COUNTIF(DB!BB:BB,"=3")</f>
        <v>9</v>
      </c>
      <c r="I339" s="7">
        <f t="shared" si="29"/>
        <v>47.368421052631582</v>
      </c>
      <c r="J339" s="3"/>
    </row>
    <row r="340" spans="1:12" x14ac:dyDescent="0.25">
      <c r="A340" t="s">
        <v>261</v>
      </c>
      <c r="B340" s="3">
        <f>COUNTIF(DB!BC:BC,"=0")</f>
        <v>3</v>
      </c>
      <c r="C340" s="7">
        <f t="shared" si="26"/>
        <v>15.789473684210526</v>
      </c>
      <c r="D340" s="3">
        <f>COUNTIF(DB!BC:BC,"=1")</f>
        <v>5</v>
      </c>
      <c r="E340" s="7">
        <f t="shared" si="27"/>
        <v>26.315789473684209</v>
      </c>
      <c r="F340" s="3">
        <f>COUNTIF(DB!BC:BC,"=2")</f>
        <v>6</v>
      </c>
      <c r="G340" s="7">
        <f t="shared" si="28"/>
        <v>31.578947368421051</v>
      </c>
      <c r="H340" s="3">
        <f>COUNTIF(DB!BC:BC,"=3")</f>
        <v>5</v>
      </c>
      <c r="I340" s="7">
        <f t="shared" si="29"/>
        <v>26.315789473684209</v>
      </c>
      <c r="J340" s="3"/>
    </row>
    <row r="341" spans="1:12" x14ac:dyDescent="0.25">
      <c r="A341" t="s">
        <v>262</v>
      </c>
      <c r="B341" s="3">
        <f>COUNTIF(DB!BD:BD,"=0")</f>
        <v>0</v>
      </c>
      <c r="C341" s="7">
        <f t="shared" si="26"/>
        <v>0</v>
      </c>
      <c r="D341" s="3">
        <f>COUNTIF(DB!BD:BD,"=1")</f>
        <v>1</v>
      </c>
      <c r="E341" s="7">
        <f t="shared" si="27"/>
        <v>5.2631578947368425</v>
      </c>
      <c r="F341" s="3">
        <f>COUNTIF(DB!BD:BD,"=2")</f>
        <v>10</v>
      </c>
      <c r="G341" s="7">
        <f t="shared" si="28"/>
        <v>52.631578947368418</v>
      </c>
      <c r="H341" s="3">
        <f>COUNTIF(DB!BD:BD,"=3")</f>
        <v>8</v>
      </c>
      <c r="I341" s="7">
        <f t="shared" si="29"/>
        <v>42.10526315789474</v>
      </c>
      <c r="J341" s="3"/>
    </row>
    <row r="342" spans="1:12" x14ac:dyDescent="0.25">
      <c r="A342" t="s">
        <v>263</v>
      </c>
      <c r="B342" s="3">
        <f>COUNTIF(DB!BE:BE,"=0")</f>
        <v>0</v>
      </c>
      <c r="C342" s="7">
        <f t="shared" si="26"/>
        <v>0</v>
      </c>
      <c r="D342" s="3">
        <f>COUNTIF(DB!BE:BE,"=1")</f>
        <v>2</v>
      </c>
      <c r="E342" s="7">
        <f t="shared" si="27"/>
        <v>10.526315789473685</v>
      </c>
      <c r="F342" s="3">
        <f>COUNTIF(DB!BE:BE,"=2")</f>
        <v>10</v>
      </c>
      <c r="G342" s="7">
        <f t="shared" si="28"/>
        <v>52.631578947368418</v>
      </c>
      <c r="H342" s="3">
        <f>COUNTIF(DB!BE:BE,"=3")</f>
        <v>7</v>
      </c>
      <c r="I342" s="7">
        <f t="shared" si="29"/>
        <v>36.842105263157897</v>
      </c>
      <c r="J342" s="3"/>
    </row>
    <row r="343" spans="1:12" x14ac:dyDescent="0.25">
      <c r="A343" t="s">
        <v>264</v>
      </c>
      <c r="B343" s="3">
        <f>COUNTIF(DB!BF:BF,"=0")</f>
        <v>0</v>
      </c>
      <c r="C343" s="7">
        <f t="shared" si="26"/>
        <v>0</v>
      </c>
      <c r="D343" s="3">
        <f>COUNTIF(DB!BF:BF,"=1ù")</f>
        <v>0</v>
      </c>
      <c r="E343" s="7">
        <f t="shared" si="27"/>
        <v>0</v>
      </c>
      <c r="F343" s="3">
        <f>COUNTIF(DB!BF:BF,"=2")</f>
        <v>10</v>
      </c>
      <c r="G343" s="7">
        <f t="shared" si="28"/>
        <v>52.631578947368418</v>
      </c>
      <c r="H343" s="3">
        <f>COUNTIF(DB!BF:BF,"=3")</f>
        <v>7</v>
      </c>
      <c r="I343" s="7">
        <f t="shared" si="29"/>
        <v>36.842105263157897</v>
      </c>
      <c r="J343" s="3"/>
    </row>
    <row r="344" spans="1:12" x14ac:dyDescent="0.25">
      <c r="A344" t="s">
        <v>265</v>
      </c>
      <c r="B344" s="3">
        <f>COUNTIF(DB!BG:BG,"=0")</f>
        <v>0</v>
      </c>
      <c r="C344" s="7">
        <f t="shared" si="26"/>
        <v>0</v>
      </c>
      <c r="D344" s="3">
        <f>COUNTIF(DB!BG:BG,"=1")</f>
        <v>5</v>
      </c>
      <c r="E344" s="7">
        <f t="shared" si="27"/>
        <v>26.315789473684209</v>
      </c>
      <c r="F344" s="3">
        <f>COUNTIF(DB!BG:BG,"=2")</f>
        <v>7</v>
      </c>
      <c r="G344" s="7">
        <f t="shared" si="28"/>
        <v>36.842105263157897</v>
      </c>
      <c r="H344" s="3">
        <f>COUNTIF(DB!BG:BG,"=3")</f>
        <v>6</v>
      </c>
      <c r="I344" s="7">
        <f t="shared" si="29"/>
        <v>31.578947368421051</v>
      </c>
      <c r="J344" s="3"/>
      <c r="L344" s="9"/>
    </row>
    <row r="345" spans="1:12" x14ac:dyDescent="0.25">
      <c r="A345" t="s">
        <v>266</v>
      </c>
      <c r="B345" s="3">
        <f>COUNTIF(DB!BH:BH,"=0")</f>
        <v>0</v>
      </c>
      <c r="C345" s="7">
        <f t="shared" si="26"/>
        <v>0</v>
      </c>
      <c r="D345" s="3">
        <f>COUNTIF(DB!BH:BH,"=1")</f>
        <v>5</v>
      </c>
      <c r="E345" s="7">
        <f t="shared" si="27"/>
        <v>26.315789473684209</v>
      </c>
      <c r="F345" s="3">
        <f>COUNTIF(DB!BH:BH,"=2")</f>
        <v>9</v>
      </c>
      <c r="G345" s="7">
        <f t="shared" si="28"/>
        <v>47.368421052631582</v>
      </c>
      <c r="H345" s="3">
        <f>COUNTIF(DB!BH:BH,"=3")</f>
        <v>5</v>
      </c>
      <c r="I345" s="7">
        <f t="shared" si="29"/>
        <v>26.315789473684209</v>
      </c>
      <c r="J345" s="3"/>
    </row>
    <row r="346" spans="1:12" x14ac:dyDescent="0.25">
      <c r="A346" t="s">
        <v>267</v>
      </c>
      <c r="B346" s="3">
        <f>COUNTIF(DB!BI:BI,"=0")</f>
        <v>0</v>
      </c>
      <c r="C346" s="7">
        <f t="shared" si="26"/>
        <v>0</v>
      </c>
      <c r="D346" s="3">
        <f>COUNTIF(DB!BI:BI,"=1")</f>
        <v>3</v>
      </c>
      <c r="E346" s="7">
        <f t="shared" si="27"/>
        <v>15.789473684210526</v>
      </c>
      <c r="F346" s="3">
        <f>COUNTIF(DB!BI:BI,"=2")</f>
        <v>10</v>
      </c>
      <c r="G346" s="7">
        <f t="shared" si="28"/>
        <v>52.631578947368418</v>
      </c>
      <c r="H346" s="3">
        <f>COUNTIF(DB!BI:BI,"=3")</f>
        <v>6</v>
      </c>
      <c r="I346" s="7">
        <f t="shared" si="29"/>
        <v>31.578947368421051</v>
      </c>
      <c r="J346" s="3"/>
    </row>
    <row r="347" spans="1:12" x14ac:dyDescent="0.25">
      <c r="A347" t="s">
        <v>268</v>
      </c>
      <c r="B347" s="3">
        <f>COUNTIF(DB!BJ:BJ,"=0")</f>
        <v>1</v>
      </c>
      <c r="C347" s="7">
        <f>(B347*100)/$D$1</f>
        <v>5.2631578947368425</v>
      </c>
      <c r="D347" s="3">
        <f>COUNTIF(DB!BJ:BJ,"=1")</f>
        <v>4</v>
      </c>
      <c r="E347" s="7">
        <f t="shared" si="27"/>
        <v>21.05263157894737</v>
      </c>
      <c r="F347" s="3">
        <f>COUNTIF(DB!BJ:BJ,"=2")</f>
        <v>4</v>
      </c>
      <c r="G347" s="7">
        <f t="shared" si="28"/>
        <v>21.05263157894737</v>
      </c>
      <c r="H347" s="3">
        <f>COUNTIF(DB!BJ:BJ,"=3")</f>
        <v>5</v>
      </c>
      <c r="I347" s="7">
        <f t="shared" si="29"/>
        <v>26.315789473684209</v>
      </c>
      <c r="J347" s="3"/>
    </row>
    <row r="348" spans="1:12" x14ac:dyDescent="0.25">
      <c r="A348" t="s">
        <v>269</v>
      </c>
      <c r="B348" s="3">
        <f>COUNTIF(DB!BK:BK,"=0")</f>
        <v>9</v>
      </c>
      <c r="C348" s="7">
        <f t="shared" si="26"/>
        <v>47.368421052631582</v>
      </c>
      <c r="D348" s="3">
        <f>COUNTIF(DB!BK:BK,"=1")</f>
        <v>1</v>
      </c>
      <c r="E348" s="7">
        <f t="shared" si="27"/>
        <v>5.2631578947368425</v>
      </c>
      <c r="F348" s="3">
        <f>COUNTIF(DB!BK:BK,"=2")</f>
        <v>2</v>
      </c>
      <c r="G348" s="7">
        <f t="shared" si="28"/>
        <v>10.526315789473685</v>
      </c>
      <c r="H348" s="3">
        <f>COUNTIF(DB!BK:BK,"=3")</f>
        <v>4</v>
      </c>
      <c r="I348" s="7">
        <f t="shared" si="29"/>
        <v>21.05263157894737</v>
      </c>
      <c r="J348" s="3"/>
    </row>
    <row r="375" spans="1:3" x14ac:dyDescent="0.25">
      <c r="A375" s="1" t="s">
        <v>273</v>
      </c>
    </row>
    <row r="377" spans="1:3" x14ac:dyDescent="0.25">
      <c r="C377" s="2" t="s">
        <v>4</v>
      </c>
    </row>
    <row r="378" spans="1:3" x14ac:dyDescent="0.25">
      <c r="A378" t="s">
        <v>75</v>
      </c>
      <c r="B378" s="3">
        <f>COUNTIF(DB!BL:BL,"=si")</f>
        <v>2</v>
      </c>
      <c r="C378" s="7">
        <f>(B378*100)/$D$1</f>
        <v>10.526315789473685</v>
      </c>
    </row>
    <row r="379" spans="1:3" x14ac:dyDescent="0.25">
      <c r="A379" t="s">
        <v>10</v>
      </c>
      <c r="B379" s="3">
        <f>COUNTIF(DB!BL:BL,"=no")</f>
        <v>15</v>
      </c>
      <c r="C379" s="7">
        <f t="shared" ref="C379" si="30">(B379*100)/$D$1</f>
        <v>78.94736842105263</v>
      </c>
    </row>
    <row r="380" spans="1:3" x14ac:dyDescent="0.25">
      <c r="A380" t="s">
        <v>63</v>
      </c>
      <c r="B380" s="3">
        <f>COUNTIF(DB!BL:BL,"=non so")</f>
        <v>2</v>
      </c>
      <c r="C380" s="7">
        <f>(B380*100)/$D$1</f>
        <v>10.526315789473685</v>
      </c>
    </row>
    <row r="393" spans="1:5" x14ac:dyDescent="0.25">
      <c r="A393" s="1" t="s">
        <v>274</v>
      </c>
    </row>
    <row r="395" spans="1:5" x14ac:dyDescent="0.25">
      <c r="B395" s="2" t="s">
        <v>75</v>
      </c>
      <c r="C395" s="2" t="s">
        <v>4</v>
      </c>
      <c r="D395" s="2" t="s">
        <v>10</v>
      </c>
      <c r="E395" s="2" t="s">
        <v>4</v>
      </c>
    </row>
    <row r="396" spans="1:5" x14ac:dyDescent="0.25">
      <c r="A396" t="s">
        <v>277</v>
      </c>
      <c r="B396" s="3">
        <f>COUNTIF(DB!BM:BM,"=si")</f>
        <v>8</v>
      </c>
      <c r="C396" s="7">
        <f>(B396*100)/$D$1</f>
        <v>42.10526315789474</v>
      </c>
      <c r="D396" s="3">
        <f>COUNTIF(DB!BM:BM,"=no")</f>
        <v>11</v>
      </c>
      <c r="E396" s="7">
        <f>(D396*100)/$D$1</f>
        <v>57.89473684210526</v>
      </c>
    </row>
    <row r="397" spans="1:5" x14ac:dyDescent="0.25">
      <c r="A397" t="s">
        <v>275</v>
      </c>
      <c r="B397" s="3">
        <f>COUNTIF(DB!BN:BN,"=si")</f>
        <v>0</v>
      </c>
      <c r="C397" s="7">
        <f t="shared" ref="C397:C398" si="31">(B397*100)/$D$1</f>
        <v>0</v>
      </c>
      <c r="D397" s="3">
        <f>COUNTIF(DB!BN:BN,"=no")</f>
        <v>18</v>
      </c>
      <c r="E397" s="7">
        <f t="shared" ref="E397:E398" si="32">(D397*100)/$D$1</f>
        <v>94.736842105263165</v>
      </c>
    </row>
    <row r="398" spans="1:5" x14ac:dyDescent="0.25">
      <c r="A398" t="s">
        <v>276</v>
      </c>
      <c r="B398" s="3">
        <f>COUNTIF(DB!BO:BO,"=si")</f>
        <v>0</v>
      </c>
      <c r="C398" s="7">
        <f t="shared" si="31"/>
        <v>0</v>
      </c>
      <c r="D398" s="3">
        <f>COUNTIF(DB!BO:BO,"=no")</f>
        <v>18</v>
      </c>
      <c r="E398" s="7">
        <f t="shared" si="32"/>
        <v>94.736842105263165</v>
      </c>
    </row>
    <row r="407" spans="1:3" x14ac:dyDescent="0.25">
      <c r="C407" s="9"/>
    </row>
    <row r="416" spans="1:3" x14ac:dyDescent="0.25">
      <c r="A416" s="1" t="s">
        <v>278</v>
      </c>
    </row>
    <row r="418" spans="1:3" x14ac:dyDescent="0.25">
      <c r="C418" s="2" t="s">
        <v>4</v>
      </c>
    </row>
    <row r="419" spans="1:3" x14ac:dyDescent="0.25">
      <c r="A419" t="s">
        <v>8</v>
      </c>
      <c r="B419" s="3">
        <f>COUNTIF(DB!BQ:BQ,"=molto soddisfatto")</f>
        <v>3</v>
      </c>
      <c r="C419" s="7">
        <f>(B419*100)/$D$1</f>
        <v>15.789473684210526</v>
      </c>
    </row>
    <row r="420" spans="1:3" x14ac:dyDescent="0.25">
      <c r="A420" t="s">
        <v>279</v>
      </c>
      <c r="B420" s="3">
        <f>COUNTIF(DB!BQ:BQ,"=insoddisfatto")</f>
        <v>0</v>
      </c>
      <c r="C420" s="7">
        <f t="shared" ref="C420:C423" si="33">(B420*100)/$D$1</f>
        <v>0</v>
      </c>
    </row>
    <row r="421" spans="1:3" x14ac:dyDescent="0.25">
      <c r="A421" t="s">
        <v>280</v>
      </c>
      <c r="B421" s="3">
        <f>COUNTIF(DB!BQ:BQ,"=ne soddisfatto, nè insoddisfatto")</f>
        <v>6</v>
      </c>
      <c r="C421" s="7">
        <f t="shared" si="33"/>
        <v>31.578947368421051</v>
      </c>
    </row>
    <row r="422" spans="1:3" x14ac:dyDescent="0.25">
      <c r="A422" t="s">
        <v>62</v>
      </c>
      <c r="B422" s="3">
        <f>COUNTIF(DB!BQ:BQ,"=soddisfatto")</f>
        <v>10</v>
      </c>
      <c r="C422" s="7">
        <f t="shared" si="33"/>
        <v>52.631578947368418</v>
      </c>
    </row>
    <row r="423" spans="1:3" x14ac:dyDescent="0.25">
      <c r="A423" t="s">
        <v>8</v>
      </c>
      <c r="B423" s="3">
        <f>COUNTIF(DB!BQ:BQ,"=molto soddisfatto")</f>
        <v>3</v>
      </c>
      <c r="C423" s="7">
        <f t="shared" si="33"/>
        <v>15.789473684210526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0"/>
  <sheetViews>
    <sheetView workbookViewId="0">
      <selection activeCell="BQ1" sqref="BQ1"/>
    </sheetView>
  </sheetViews>
  <sheetFormatPr defaultRowHeight="14.25" x14ac:dyDescent="0.2"/>
  <cols>
    <col min="1" max="3" width="9.140625" style="5"/>
    <col min="4" max="4" width="13" style="5" customWidth="1"/>
    <col min="5" max="6" width="9.140625" style="5"/>
    <col min="7" max="7" width="27" style="5" customWidth="1"/>
    <col min="8" max="8" width="26.7109375" style="5" customWidth="1"/>
    <col min="9" max="9" width="38.28515625" style="5" customWidth="1"/>
    <col min="10" max="12" width="9.140625" style="5"/>
    <col min="13" max="13" width="16" style="5" customWidth="1"/>
    <col min="14" max="22" width="9.140625" style="5"/>
    <col min="23" max="23" width="27.85546875" style="5" customWidth="1"/>
    <col min="24" max="16384" width="9.140625" style="5"/>
  </cols>
  <sheetData>
    <row r="1" spans="1:71" s="6" customFormat="1" x14ac:dyDescent="0.2">
      <c r="A1" s="6" t="s">
        <v>172</v>
      </c>
      <c r="B1" s="6" t="s">
        <v>171</v>
      </c>
      <c r="C1" s="6" t="s">
        <v>170</v>
      </c>
      <c r="D1" s="6" t="s">
        <v>169</v>
      </c>
      <c r="E1" s="6" t="s">
        <v>168</v>
      </c>
      <c r="F1" s="6" t="s">
        <v>167</v>
      </c>
      <c r="G1" s="6" t="s">
        <v>166</v>
      </c>
      <c r="H1" s="6" t="s">
        <v>165</v>
      </c>
      <c r="I1" s="6" t="s">
        <v>164</v>
      </c>
      <c r="J1" s="6" t="s">
        <v>163</v>
      </c>
      <c r="K1" s="6" t="s">
        <v>162</v>
      </c>
      <c r="L1" s="6" t="s">
        <v>161</v>
      </c>
      <c r="M1" s="6" t="s">
        <v>160</v>
      </c>
      <c r="N1" s="6" t="s">
        <v>159</v>
      </c>
      <c r="O1" s="6" t="s">
        <v>158</v>
      </c>
      <c r="P1" s="6" t="s">
        <v>157</v>
      </c>
      <c r="Q1" s="6" t="s">
        <v>156</v>
      </c>
      <c r="R1" s="6" t="s">
        <v>155</v>
      </c>
      <c r="S1" s="6" t="s">
        <v>154</v>
      </c>
      <c r="T1" s="6" t="s">
        <v>153</v>
      </c>
      <c r="U1" s="6" t="s">
        <v>152</v>
      </c>
      <c r="V1" s="6" t="s">
        <v>151</v>
      </c>
      <c r="W1" s="6" t="s">
        <v>150</v>
      </c>
      <c r="X1" s="6" t="s">
        <v>149</v>
      </c>
      <c r="Y1" s="6" t="s">
        <v>148</v>
      </c>
      <c r="Z1" s="6" t="s">
        <v>144</v>
      </c>
      <c r="AA1" s="6" t="s">
        <v>147</v>
      </c>
      <c r="AB1" s="6" t="s">
        <v>146</v>
      </c>
      <c r="AC1" s="6" t="s">
        <v>145</v>
      </c>
      <c r="AD1" s="6" t="s">
        <v>144</v>
      </c>
      <c r="AE1" s="6" t="s">
        <v>143</v>
      </c>
      <c r="AF1" s="6" t="s">
        <v>142</v>
      </c>
      <c r="AG1" s="6" t="s">
        <v>141</v>
      </c>
      <c r="AH1" s="6" t="s">
        <v>140</v>
      </c>
      <c r="AI1" s="6" t="s">
        <v>139</v>
      </c>
      <c r="AJ1" s="6" t="s">
        <v>138</v>
      </c>
      <c r="AK1" s="6" t="s">
        <v>137</v>
      </c>
      <c r="AL1" s="6" t="s">
        <v>136</v>
      </c>
      <c r="AM1" s="6" t="s">
        <v>135</v>
      </c>
      <c r="AN1" s="6" t="s">
        <v>134</v>
      </c>
      <c r="AO1" s="6" t="s">
        <v>133</v>
      </c>
      <c r="AP1" s="6" t="s">
        <v>132</v>
      </c>
      <c r="AQ1" s="6" t="s">
        <v>131</v>
      </c>
      <c r="AR1" s="6" t="s">
        <v>130</v>
      </c>
      <c r="AS1" s="6" t="s">
        <v>129</v>
      </c>
      <c r="AT1" s="6" t="s">
        <v>128</v>
      </c>
      <c r="AU1" s="6" t="s">
        <v>127</v>
      </c>
      <c r="AV1" s="6" t="s">
        <v>126</v>
      </c>
      <c r="AW1" s="6" t="s">
        <v>125</v>
      </c>
      <c r="AX1" s="6" t="s">
        <v>124</v>
      </c>
      <c r="AY1" s="6" t="s">
        <v>123</v>
      </c>
      <c r="AZ1" s="6" t="s">
        <v>122</v>
      </c>
      <c r="BA1" s="6" t="s">
        <v>121</v>
      </c>
      <c r="BB1" s="6" t="s">
        <v>120</v>
      </c>
      <c r="BC1" s="6" t="s">
        <v>119</v>
      </c>
      <c r="BD1" s="6" t="s">
        <v>118</v>
      </c>
      <c r="BE1" s="6" t="s">
        <v>117</v>
      </c>
      <c r="BF1" s="6" t="s">
        <v>116</v>
      </c>
      <c r="BG1" s="6" t="s">
        <v>115</v>
      </c>
      <c r="BH1" s="6" t="s">
        <v>114</v>
      </c>
      <c r="BI1" s="6" t="s">
        <v>113</v>
      </c>
      <c r="BJ1" s="6" t="s">
        <v>112</v>
      </c>
      <c r="BK1" s="6" t="s">
        <v>111</v>
      </c>
      <c r="BL1" s="6" t="s">
        <v>110</v>
      </c>
      <c r="BM1" s="6" t="s">
        <v>109</v>
      </c>
      <c r="BN1" s="6" t="s">
        <v>108</v>
      </c>
      <c r="BO1" s="6" t="s">
        <v>107</v>
      </c>
      <c r="BP1" s="6" t="s">
        <v>106</v>
      </c>
      <c r="BQ1" s="6" t="s">
        <v>105</v>
      </c>
      <c r="BR1" s="6" t="s">
        <v>104</v>
      </c>
      <c r="BS1" s="6" t="s">
        <v>103</v>
      </c>
    </row>
    <row r="2" spans="1:71" x14ac:dyDescent="0.2">
      <c r="A2" s="5" t="s">
        <v>102</v>
      </c>
      <c r="C2" s="5" t="s">
        <v>26</v>
      </c>
      <c r="D2" s="5" t="s">
        <v>25</v>
      </c>
      <c r="E2" s="5" t="s">
        <v>7</v>
      </c>
      <c r="F2" s="5" t="s">
        <v>26</v>
      </c>
      <c r="I2" s="5" t="s">
        <v>43</v>
      </c>
      <c r="K2" s="5" t="s">
        <v>20</v>
      </c>
      <c r="L2" s="5" t="s">
        <v>91</v>
      </c>
      <c r="M2" s="5" t="s">
        <v>19</v>
      </c>
      <c r="N2" s="5" t="s">
        <v>30</v>
      </c>
      <c r="O2" s="5" t="s">
        <v>30</v>
      </c>
      <c r="P2" s="5" t="s">
        <v>30</v>
      </c>
      <c r="Q2" s="5" t="s">
        <v>30</v>
      </c>
      <c r="R2" s="5" t="s">
        <v>30</v>
      </c>
      <c r="S2" s="5" t="s">
        <v>19</v>
      </c>
      <c r="T2" s="5" t="s">
        <v>31</v>
      </c>
      <c r="U2" s="5" t="s">
        <v>30</v>
      </c>
      <c r="V2" s="5" t="s">
        <v>55</v>
      </c>
      <c r="W2" s="5" t="s">
        <v>76</v>
      </c>
      <c r="X2" s="5" t="s">
        <v>76</v>
      </c>
      <c r="Y2" s="5" t="s">
        <v>76</v>
      </c>
      <c r="Z2" s="5" t="s">
        <v>15</v>
      </c>
      <c r="AA2" s="5" t="s">
        <v>53</v>
      </c>
      <c r="AB2" s="5" t="s">
        <v>64</v>
      </c>
      <c r="AC2" s="5" t="s">
        <v>15</v>
      </c>
      <c r="AD2" s="5" t="s">
        <v>15</v>
      </c>
      <c r="AF2" s="5" t="s">
        <v>19</v>
      </c>
      <c r="AG2" s="5" t="s">
        <v>14</v>
      </c>
      <c r="AH2" s="5" t="s">
        <v>9</v>
      </c>
      <c r="AI2" s="5" t="s">
        <v>9</v>
      </c>
      <c r="AJ2" s="5" t="s">
        <v>9</v>
      </c>
      <c r="AK2" s="5" t="s">
        <v>9</v>
      </c>
      <c r="AL2" s="5" t="s">
        <v>9</v>
      </c>
      <c r="AM2" s="5" t="s">
        <v>9</v>
      </c>
      <c r="AN2" s="5" t="s">
        <v>9</v>
      </c>
      <c r="AO2" s="5" t="s">
        <v>39</v>
      </c>
      <c r="AP2" s="5" t="s">
        <v>39</v>
      </c>
      <c r="AQ2" s="5" t="s">
        <v>39</v>
      </c>
      <c r="AR2" s="5" t="s">
        <v>39</v>
      </c>
      <c r="AS2" s="5" t="s">
        <v>39</v>
      </c>
      <c r="AT2" s="5" t="s">
        <v>39</v>
      </c>
      <c r="AU2" s="5" t="s">
        <v>39</v>
      </c>
      <c r="AV2" s="5" t="s">
        <v>39</v>
      </c>
      <c r="AW2" s="5" t="s">
        <v>39</v>
      </c>
      <c r="AX2" s="5" t="s">
        <v>39</v>
      </c>
      <c r="AY2" s="5" t="s">
        <v>39</v>
      </c>
      <c r="AZ2" s="5" t="s">
        <v>39</v>
      </c>
      <c r="BA2" s="5" t="s">
        <v>13</v>
      </c>
      <c r="BB2" s="5" t="s">
        <v>39</v>
      </c>
      <c r="BC2" s="5" t="s">
        <v>39</v>
      </c>
      <c r="BD2" s="5" t="s">
        <v>13</v>
      </c>
      <c r="BE2" s="5" t="s">
        <v>39</v>
      </c>
      <c r="BF2" s="5" t="s">
        <v>13</v>
      </c>
      <c r="BG2" s="5" t="s">
        <v>13</v>
      </c>
      <c r="BH2" s="5" t="s">
        <v>13</v>
      </c>
      <c r="BI2" s="5" t="s">
        <v>13</v>
      </c>
      <c r="BJ2" s="5" t="s">
        <v>39</v>
      </c>
      <c r="BK2" s="5" t="s">
        <v>11</v>
      </c>
      <c r="BL2" s="5" t="s">
        <v>10</v>
      </c>
      <c r="BM2" s="5" t="s">
        <v>9</v>
      </c>
      <c r="BN2" s="5" t="s">
        <v>9</v>
      </c>
      <c r="BO2" s="5" t="s">
        <v>9</v>
      </c>
      <c r="BQ2" s="5" t="s">
        <v>62</v>
      </c>
    </row>
    <row r="3" spans="1:71" x14ac:dyDescent="0.2">
      <c r="A3" s="5" t="s">
        <v>101</v>
      </c>
      <c r="C3" s="5" t="s">
        <v>26</v>
      </c>
      <c r="D3" s="5" t="s">
        <v>25</v>
      </c>
      <c r="E3" s="5" t="s">
        <v>6</v>
      </c>
      <c r="F3" s="5" t="s">
        <v>100</v>
      </c>
      <c r="G3" s="5" t="s">
        <v>99</v>
      </c>
      <c r="H3" s="5" t="s">
        <v>98</v>
      </c>
      <c r="I3" s="5" t="s">
        <v>43</v>
      </c>
      <c r="K3" s="5" t="s">
        <v>87</v>
      </c>
      <c r="L3" s="5" t="s">
        <v>12</v>
      </c>
      <c r="M3" s="5" t="s">
        <v>19</v>
      </c>
      <c r="N3" s="5" t="s">
        <v>30</v>
      </c>
      <c r="O3" s="5" t="s">
        <v>9</v>
      </c>
      <c r="P3" s="5" t="s">
        <v>30</v>
      </c>
      <c r="Q3" s="5" t="s">
        <v>30</v>
      </c>
      <c r="R3" s="5" t="s">
        <v>30</v>
      </c>
      <c r="S3" s="5" t="s">
        <v>19</v>
      </c>
      <c r="T3" s="5" t="s">
        <v>31</v>
      </c>
      <c r="U3" s="5" t="s">
        <v>30</v>
      </c>
      <c r="V3" s="5" t="s">
        <v>55</v>
      </c>
      <c r="W3" s="5" t="s">
        <v>54</v>
      </c>
      <c r="X3" s="5" t="s">
        <v>76</v>
      </c>
      <c r="Y3" s="5" t="s">
        <v>15</v>
      </c>
      <c r="Z3" s="5" t="s">
        <v>76</v>
      </c>
      <c r="AA3" s="5" t="s">
        <v>53</v>
      </c>
      <c r="AB3" s="5" t="s">
        <v>64</v>
      </c>
      <c r="AC3" s="5" t="s">
        <v>15</v>
      </c>
      <c r="AF3" s="5" t="s">
        <v>19</v>
      </c>
      <c r="AG3" s="5" t="s">
        <v>14</v>
      </c>
      <c r="AH3" s="5" t="s">
        <v>9</v>
      </c>
      <c r="AI3" s="5" t="s">
        <v>9</v>
      </c>
      <c r="AJ3" s="5" t="s">
        <v>9</v>
      </c>
      <c r="AK3" s="5" t="s">
        <v>9</v>
      </c>
      <c r="AL3" s="5" t="s">
        <v>30</v>
      </c>
      <c r="AM3" s="5" t="s">
        <v>30</v>
      </c>
      <c r="AN3" s="5" t="s">
        <v>9</v>
      </c>
      <c r="AO3" s="5" t="s">
        <v>39</v>
      </c>
      <c r="AP3" s="5" t="s">
        <v>13</v>
      </c>
      <c r="AQ3" s="5" t="s">
        <v>13</v>
      </c>
      <c r="AR3" s="5" t="s">
        <v>13</v>
      </c>
      <c r="AS3" s="5" t="s">
        <v>39</v>
      </c>
      <c r="AT3" s="5" t="s">
        <v>39</v>
      </c>
      <c r="AU3" s="5" t="s">
        <v>13</v>
      </c>
      <c r="AV3" s="5" t="s">
        <v>13</v>
      </c>
      <c r="AW3" s="5" t="s">
        <v>13</v>
      </c>
      <c r="AX3" s="5" t="s">
        <v>13</v>
      </c>
      <c r="AY3" s="5" t="s">
        <v>13</v>
      </c>
      <c r="AZ3" s="5" t="s">
        <v>13</v>
      </c>
      <c r="BA3" s="5" t="s">
        <v>13</v>
      </c>
      <c r="BB3" s="5" t="s">
        <v>13</v>
      </c>
      <c r="BC3" s="5" t="s">
        <v>13</v>
      </c>
      <c r="BD3" s="5" t="s">
        <v>13</v>
      </c>
      <c r="BE3" s="5" t="s">
        <v>13</v>
      </c>
      <c r="BF3" s="5" t="s">
        <v>13</v>
      </c>
      <c r="BG3" s="5" t="s">
        <v>13</v>
      </c>
      <c r="BH3" s="5" t="s">
        <v>13</v>
      </c>
      <c r="BI3" s="5" t="s">
        <v>13</v>
      </c>
      <c r="BJ3" s="5" t="s">
        <v>13</v>
      </c>
      <c r="BK3" s="5" t="s">
        <v>13</v>
      </c>
      <c r="BL3" s="5" t="s">
        <v>10</v>
      </c>
      <c r="BM3" s="5" t="s">
        <v>30</v>
      </c>
      <c r="BN3" s="5" t="s">
        <v>9</v>
      </c>
      <c r="BO3" s="5" t="s">
        <v>9</v>
      </c>
      <c r="BQ3" s="5" t="s">
        <v>29</v>
      </c>
    </row>
    <row r="4" spans="1:71" x14ac:dyDescent="0.2">
      <c r="A4" s="5" t="s">
        <v>97</v>
      </c>
      <c r="C4" s="5" t="s">
        <v>26</v>
      </c>
      <c r="D4" s="5" t="s">
        <v>25</v>
      </c>
      <c r="E4" s="5" t="s">
        <v>6</v>
      </c>
      <c r="F4" s="5" t="s">
        <v>26</v>
      </c>
      <c r="G4" s="5" t="s">
        <v>66</v>
      </c>
      <c r="H4" s="5" t="s">
        <v>96</v>
      </c>
      <c r="I4" s="5" t="s">
        <v>33</v>
      </c>
      <c r="K4" s="5" t="s">
        <v>20</v>
      </c>
      <c r="L4" s="5" t="s">
        <v>91</v>
      </c>
      <c r="M4" s="5" t="s">
        <v>57</v>
      </c>
      <c r="N4" s="5" t="s">
        <v>30</v>
      </c>
      <c r="O4" s="5" t="s">
        <v>30</v>
      </c>
      <c r="P4" s="5" t="s">
        <v>30</v>
      </c>
      <c r="Q4" s="5" t="s">
        <v>30</v>
      </c>
      <c r="R4" s="5" t="s">
        <v>30</v>
      </c>
      <c r="S4" s="5" t="s">
        <v>77</v>
      </c>
      <c r="T4" s="5" t="s">
        <v>56</v>
      </c>
      <c r="U4" s="5" t="s">
        <v>30</v>
      </c>
      <c r="V4" s="5" t="s">
        <v>55</v>
      </c>
      <c r="W4" s="5" t="s">
        <v>15</v>
      </c>
      <c r="X4" s="5" t="s">
        <v>15</v>
      </c>
      <c r="Y4" s="5" t="s">
        <v>15</v>
      </c>
      <c r="Z4" s="5" t="s">
        <v>15</v>
      </c>
      <c r="AA4" s="5" t="s">
        <v>53</v>
      </c>
      <c r="AF4" s="5" t="s">
        <v>57</v>
      </c>
      <c r="AG4" s="5" t="s">
        <v>14</v>
      </c>
      <c r="AH4" s="5" t="s">
        <v>9</v>
      </c>
      <c r="AI4" s="5" t="s">
        <v>9</v>
      </c>
      <c r="AJ4" s="5" t="s">
        <v>9</v>
      </c>
      <c r="AK4" s="5" t="s">
        <v>9</v>
      </c>
      <c r="AL4" s="5" t="s">
        <v>9</v>
      </c>
      <c r="AM4" s="5" t="s">
        <v>9</v>
      </c>
      <c r="AN4" s="5" t="s">
        <v>9</v>
      </c>
      <c r="AO4" s="5" t="s">
        <v>12</v>
      </c>
      <c r="AP4" s="5" t="s">
        <v>12</v>
      </c>
      <c r="AQ4" s="5" t="s">
        <v>12</v>
      </c>
      <c r="AR4" s="5" t="s">
        <v>12</v>
      </c>
      <c r="AS4" s="5" t="s">
        <v>12</v>
      </c>
      <c r="AT4" s="5" t="s">
        <v>12</v>
      </c>
      <c r="AU4" s="5" t="s">
        <v>12</v>
      </c>
      <c r="AV4" s="5" t="s">
        <v>12</v>
      </c>
      <c r="AW4" s="5" t="s">
        <v>12</v>
      </c>
      <c r="AX4" s="5" t="s">
        <v>12</v>
      </c>
      <c r="AY4" s="5" t="s">
        <v>12</v>
      </c>
      <c r="AZ4" s="5" t="s">
        <v>12</v>
      </c>
      <c r="BA4" s="5" t="s">
        <v>12</v>
      </c>
      <c r="BB4" s="5" t="s">
        <v>12</v>
      </c>
      <c r="BC4" s="5" t="s">
        <v>12</v>
      </c>
      <c r="BD4" s="5" t="s">
        <v>12</v>
      </c>
      <c r="BE4" s="5" t="s">
        <v>12</v>
      </c>
      <c r="BF4" s="5" t="s">
        <v>12</v>
      </c>
      <c r="BG4" s="5" t="s">
        <v>12</v>
      </c>
      <c r="BH4" s="5" t="s">
        <v>12</v>
      </c>
      <c r="BI4" s="5" t="s">
        <v>12</v>
      </c>
      <c r="BJ4" s="5" t="s">
        <v>12</v>
      </c>
      <c r="BK4" s="5" t="s">
        <v>12</v>
      </c>
      <c r="BL4" s="5" t="s">
        <v>10</v>
      </c>
      <c r="BM4" s="5" t="s">
        <v>9</v>
      </c>
      <c r="BN4" s="5" t="s">
        <v>9</v>
      </c>
      <c r="BO4" s="5" t="s">
        <v>9</v>
      </c>
      <c r="BQ4" s="5" t="s">
        <v>8</v>
      </c>
    </row>
    <row r="5" spans="1:71" x14ac:dyDescent="0.2">
      <c r="A5" s="5" t="s">
        <v>95</v>
      </c>
      <c r="C5" s="5" t="s">
        <v>26</v>
      </c>
      <c r="D5" s="5" t="s">
        <v>25</v>
      </c>
      <c r="E5" s="5" t="s">
        <v>6</v>
      </c>
      <c r="F5" s="5" t="s">
        <v>24</v>
      </c>
      <c r="G5" s="5" t="s">
        <v>66</v>
      </c>
      <c r="H5" s="5" t="s">
        <v>34</v>
      </c>
      <c r="I5" s="5" t="s">
        <v>43</v>
      </c>
      <c r="K5" s="5" t="s">
        <v>20</v>
      </c>
      <c r="L5" s="5" t="s">
        <v>84</v>
      </c>
      <c r="M5" s="5" t="s">
        <v>57</v>
      </c>
      <c r="N5" s="5" t="s">
        <v>30</v>
      </c>
      <c r="O5" s="5" t="s">
        <v>30</v>
      </c>
      <c r="P5" s="5" t="s">
        <v>30</v>
      </c>
      <c r="Q5" s="5" t="s">
        <v>30</v>
      </c>
      <c r="R5" s="5" t="s">
        <v>30</v>
      </c>
      <c r="S5" s="5" t="s">
        <v>19</v>
      </c>
      <c r="T5" s="5" t="s">
        <v>56</v>
      </c>
      <c r="U5" s="5" t="s">
        <v>30</v>
      </c>
      <c r="V5" s="5" t="s">
        <v>55</v>
      </c>
      <c r="W5" s="5" t="s">
        <v>54</v>
      </c>
      <c r="X5" s="5" t="s">
        <v>15</v>
      </c>
      <c r="Y5" s="5" t="s">
        <v>15</v>
      </c>
      <c r="Z5" s="5" t="s">
        <v>15</v>
      </c>
      <c r="AA5" s="5" t="s">
        <v>53</v>
      </c>
      <c r="AB5" s="5" t="s">
        <v>64</v>
      </c>
      <c r="AC5" s="5" t="s">
        <v>15</v>
      </c>
      <c r="AF5" s="5" t="s">
        <v>52</v>
      </c>
      <c r="AG5" s="5" t="s">
        <v>14</v>
      </c>
      <c r="AH5" s="5" t="s">
        <v>30</v>
      </c>
      <c r="AI5" s="5" t="s">
        <v>9</v>
      </c>
      <c r="AJ5" s="5" t="s">
        <v>9</v>
      </c>
      <c r="AK5" s="5" t="s">
        <v>9</v>
      </c>
      <c r="AL5" s="5" t="s">
        <v>9</v>
      </c>
      <c r="AM5" s="5" t="s">
        <v>9</v>
      </c>
      <c r="AN5" s="5" t="s">
        <v>9</v>
      </c>
      <c r="AO5" s="5" t="s">
        <v>39</v>
      </c>
      <c r="AP5" s="5" t="s">
        <v>13</v>
      </c>
      <c r="AQ5" s="5" t="s">
        <v>39</v>
      </c>
      <c r="AR5" s="5" t="s">
        <v>39</v>
      </c>
      <c r="AS5" s="5" t="s">
        <v>39</v>
      </c>
      <c r="AT5" s="5" t="s">
        <v>39</v>
      </c>
      <c r="AU5" s="5" t="s">
        <v>39</v>
      </c>
      <c r="AV5" s="5" t="s">
        <v>39</v>
      </c>
      <c r="AW5" s="5" t="s">
        <v>39</v>
      </c>
      <c r="AX5" s="5" t="s">
        <v>13</v>
      </c>
      <c r="AY5" s="5" t="s">
        <v>39</v>
      </c>
      <c r="AZ5" s="5" t="s">
        <v>13</v>
      </c>
      <c r="BA5" s="5" t="s">
        <v>13</v>
      </c>
      <c r="BB5" s="5" t="s">
        <v>13</v>
      </c>
      <c r="BC5" s="5" t="s">
        <v>11</v>
      </c>
      <c r="BD5" s="5" t="s">
        <v>13</v>
      </c>
      <c r="BE5" s="5" t="s">
        <v>13</v>
      </c>
      <c r="BF5" s="5" t="s">
        <v>13</v>
      </c>
      <c r="BG5" s="5" t="s">
        <v>13</v>
      </c>
      <c r="BH5" s="5" t="s">
        <v>13</v>
      </c>
      <c r="BI5" s="5" t="s">
        <v>13</v>
      </c>
      <c r="BJ5" s="5" t="s">
        <v>39</v>
      </c>
      <c r="BK5" s="5" t="s">
        <v>11</v>
      </c>
      <c r="BL5" s="5" t="s">
        <v>10</v>
      </c>
      <c r="BM5" s="5" t="s">
        <v>30</v>
      </c>
      <c r="BN5" s="5" t="s">
        <v>9</v>
      </c>
      <c r="BO5" s="5" t="s">
        <v>9</v>
      </c>
      <c r="BQ5" s="5" t="s">
        <v>62</v>
      </c>
    </row>
    <row r="6" spans="1:71" x14ac:dyDescent="0.2">
      <c r="A6" s="5" t="s">
        <v>94</v>
      </c>
      <c r="C6" s="5" t="s">
        <v>26</v>
      </c>
      <c r="D6" s="5" t="s">
        <v>25</v>
      </c>
      <c r="E6" s="5" t="s">
        <v>7</v>
      </c>
      <c r="F6" s="5" t="s">
        <v>26</v>
      </c>
      <c r="G6" s="5" t="s">
        <v>182</v>
      </c>
      <c r="H6" s="5" t="s">
        <v>44</v>
      </c>
      <c r="I6" s="5" t="s">
        <v>33</v>
      </c>
      <c r="K6" s="5" t="s">
        <v>20</v>
      </c>
      <c r="L6" s="5" t="s">
        <v>91</v>
      </c>
      <c r="M6" s="5" t="s">
        <v>19</v>
      </c>
      <c r="N6" s="5" t="s">
        <v>9</v>
      </c>
      <c r="O6" s="5" t="s">
        <v>30</v>
      </c>
      <c r="P6" s="5" t="s">
        <v>9</v>
      </c>
      <c r="Q6" s="5" t="s">
        <v>30</v>
      </c>
      <c r="R6" s="5" t="s">
        <v>9</v>
      </c>
      <c r="S6" s="5" t="s">
        <v>19</v>
      </c>
      <c r="T6" s="5" t="s">
        <v>31</v>
      </c>
      <c r="U6" s="5" t="s">
        <v>30</v>
      </c>
      <c r="V6" s="5" t="s">
        <v>55</v>
      </c>
      <c r="W6" s="5" t="s">
        <v>15</v>
      </c>
      <c r="X6" s="5" t="s">
        <v>15</v>
      </c>
      <c r="Y6" s="5" t="s">
        <v>15</v>
      </c>
      <c r="Z6" s="5" t="s">
        <v>15</v>
      </c>
      <c r="AA6" s="5" t="s">
        <v>53</v>
      </c>
      <c r="AF6" s="5" t="s">
        <v>19</v>
      </c>
      <c r="AG6" s="5" t="s">
        <v>81</v>
      </c>
      <c r="AH6" s="5" t="s">
        <v>9</v>
      </c>
      <c r="AI6" s="5" t="s">
        <v>9</v>
      </c>
      <c r="AJ6" s="5" t="s">
        <v>9</v>
      </c>
      <c r="AK6" s="5" t="s">
        <v>9</v>
      </c>
      <c r="AL6" s="5" t="s">
        <v>9</v>
      </c>
      <c r="AM6" s="5" t="s">
        <v>9</v>
      </c>
      <c r="AN6" s="5" t="s">
        <v>9</v>
      </c>
      <c r="AO6" s="5" t="s">
        <v>12</v>
      </c>
      <c r="AP6" s="5" t="s">
        <v>13</v>
      </c>
      <c r="AQ6" s="5" t="s">
        <v>13</v>
      </c>
      <c r="AR6" s="5" t="s">
        <v>13</v>
      </c>
      <c r="AS6" s="5" t="s">
        <v>13</v>
      </c>
      <c r="AT6" s="5" t="s">
        <v>13</v>
      </c>
      <c r="AU6" s="5" t="s">
        <v>13</v>
      </c>
      <c r="AV6" s="5" t="s">
        <v>12</v>
      </c>
      <c r="AW6" s="5" t="s">
        <v>12</v>
      </c>
      <c r="AX6" s="5" t="s">
        <v>12</v>
      </c>
      <c r="AY6" s="5" t="s">
        <v>12</v>
      </c>
      <c r="AZ6" s="5" t="s">
        <v>12</v>
      </c>
      <c r="BA6" s="5" t="s">
        <v>13</v>
      </c>
      <c r="BB6" s="5" t="s">
        <v>12</v>
      </c>
      <c r="BC6" s="5" t="s">
        <v>12</v>
      </c>
      <c r="BD6" s="5" t="s">
        <v>12</v>
      </c>
      <c r="BE6" s="5" t="s">
        <v>12</v>
      </c>
      <c r="BF6" s="5" t="s">
        <v>12</v>
      </c>
      <c r="BG6" s="5" t="s">
        <v>12</v>
      </c>
      <c r="BH6" s="5" t="s">
        <v>12</v>
      </c>
      <c r="BI6" s="5" t="s">
        <v>12</v>
      </c>
      <c r="BJ6" s="5" t="s">
        <v>12</v>
      </c>
      <c r="BK6" s="5" t="s">
        <v>12</v>
      </c>
      <c r="BL6" s="5" t="s">
        <v>10</v>
      </c>
      <c r="BM6" s="5" t="s">
        <v>9</v>
      </c>
      <c r="BN6" s="5" t="s">
        <v>9</v>
      </c>
      <c r="BO6" s="5" t="s">
        <v>9</v>
      </c>
      <c r="BQ6" s="5" t="s">
        <v>62</v>
      </c>
    </row>
    <row r="7" spans="1:71" x14ac:dyDescent="0.2">
      <c r="A7" s="5" t="s">
        <v>93</v>
      </c>
      <c r="C7" s="5" t="s">
        <v>26</v>
      </c>
      <c r="D7" s="5" t="s">
        <v>25</v>
      </c>
      <c r="E7" s="5" t="s">
        <v>7</v>
      </c>
      <c r="F7" s="5" t="s">
        <v>92</v>
      </c>
      <c r="G7" s="5" t="s">
        <v>184</v>
      </c>
      <c r="H7" s="5" t="s">
        <v>44</v>
      </c>
      <c r="I7" s="5" t="s">
        <v>33</v>
      </c>
      <c r="K7" s="5" t="s">
        <v>87</v>
      </c>
      <c r="L7" s="5" t="s">
        <v>91</v>
      </c>
      <c r="M7" s="5" t="s">
        <v>52</v>
      </c>
      <c r="N7" s="5" t="s">
        <v>30</v>
      </c>
      <c r="S7" s="5" t="s">
        <v>19</v>
      </c>
      <c r="T7" s="5" t="s">
        <v>31</v>
      </c>
      <c r="U7" s="5" t="s">
        <v>30</v>
      </c>
      <c r="V7" s="5" t="s">
        <v>19</v>
      </c>
      <c r="W7" s="5" t="s">
        <v>76</v>
      </c>
      <c r="X7" s="5" t="s">
        <v>54</v>
      </c>
      <c r="Y7" s="5" t="s">
        <v>15</v>
      </c>
      <c r="Z7" s="5" t="s">
        <v>15</v>
      </c>
      <c r="AA7" s="5" t="s">
        <v>53</v>
      </c>
      <c r="AB7" s="5" t="s">
        <v>64</v>
      </c>
      <c r="AC7" s="5" t="s">
        <v>15</v>
      </c>
      <c r="AF7" s="5" t="s">
        <v>52</v>
      </c>
      <c r="AG7" s="5" t="s">
        <v>14</v>
      </c>
      <c r="AH7" s="5" t="s">
        <v>9</v>
      </c>
      <c r="AI7" s="5" t="s">
        <v>9</v>
      </c>
      <c r="AJ7" s="5" t="s">
        <v>9</v>
      </c>
      <c r="AK7" s="5" t="s">
        <v>9</v>
      </c>
      <c r="AL7" s="5" t="s">
        <v>9</v>
      </c>
      <c r="AM7" s="5" t="s">
        <v>30</v>
      </c>
      <c r="AN7" s="5" t="s">
        <v>30</v>
      </c>
      <c r="AO7" s="5" t="s">
        <v>13</v>
      </c>
      <c r="AP7" s="5" t="s">
        <v>13</v>
      </c>
      <c r="AQ7" s="5" t="s">
        <v>13</v>
      </c>
      <c r="AR7" s="5" t="s">
        <v>13</v>
      </c>
      <c r="AS7" s="5" t="s">
        <v>39</v>
      </c>
      <c r="AT7" s="5" t="s">
        <v>39</v>
      </c>
      <c r="AU7" s="5" t="s">
        <v>39</v>
      </c>
      <c r="AV7" s="5" t="s">
        <v>13</v>
      </c>
      <c r="AW7" s="5" t="s">
        <v>13</v>
      </c>
      <c r="AX7" s="5" t="s">
        <v>11</v>
      </c>
      <c r="AY7" s="5" t="s">
        <v>13</v>
      </c>
      <c r="AZ7" s="5" t="s">
        <v>13</v>
      </c>
      <c r="BA7" s="5" t="s">
        <v>13</v>
      </c>
      <c r="BB7" s="5" t="s">
        <v>13</v>
      </c>
      <c r="BC7" s="5" t="s">
        <v>13</v>
      </c>
      <c r="BD7" s="5" t="s">
        <v>13</v>
      </c>
      <c r="BE7" s="5" t="s">
        <v>13</v>
      </c>
      <c r="BF7" s="5" t="s">
        <v>13</v>
      </c>
      <c r="BG7" s="5" t="s">
        <v>13</v>
      </c>
      <c r="BH7" s="5" t="s">
        <v>13</v>
      </c>
      <c r="BI7" s="5" t="s">
        <v>13</v>
      </c>
      <c r="BJ7" s="5" t="s">
        <v>11</v>
      </c>
      <c r="BK7" s="5" t="s">
        <v>11</v>
      </c>
      <c r="BL7" s="5" t="s">
        <v>10</v>
      </c>
      <c r="BM7" s="5" t="s">
        <v>9</v>
      </c>
      <c r="BN7" s="5" t="s">
        <v>9</v>
      </c>
      <c r="BO7" s="5" t="s">
        <v>9</v>
      </c>
      <c r="BQ7" s="5" t="s">
        <v>62</v>
      </c>
    </row>
    <row r="8" spans="1:71" x14ac:dyDescent="0.2">
      <c r="A8" s="5" t="s">
        <v>90</v>
      </c>
      <c r="C8" s="5" t="s">
        <v>26</v>
      </c>
      <c r="D8" s="5" t="s">
        <v>25</v>
      </c>
      <c r="E8" s="5" t="s">
        <v>7</v>
      </c>
      <c r="F8" s="5" t="s">
        <v>89</v>
      </c>
      <c r="G8" s="5" t="s">
        <v>99</v>
      </c>
      <c r="H8" s="5" t="s">
        <v>44</v>
      </c>
      <c r="I8" s="5" t="s">
        <v>88</v>
      </c>
      <c r="K8" s="5" t="s">
        <v>87</v>
      </c>
      <c r="L8" s="5" t="s">
        <v>13</v>
      </c>
      <c r="M8" s="5" t="s">
        <v>52</v>
      </c>
      <c r="N8" s="5" t="s">
        <v>30</v>
      </c>
      <c r="O8" s="5" t="s">
        <v>30</v>
      </c>
      <c r="P8" s="5" t="s">
        <v>30</v>
      </c>
      <c r="Q8" s="5" t="s">
        <v>30</v>
      </c>
      <c r="R8" s="5" t="s">
        <v>30</v>
      </c>
      <c r="S8" s="5" t="s">
        <v>19</v>
      </c>
      <c r="T8" s="5" t="s">
        <v>56</v>
      </c>
      <c r="U8" s="5" t="s">
        <v>30</v>
      </c>
      <c r="V8" s="5" t="s">
        <v>55</v>
      </c>
      <c r="W8" s="5" t="s">
        <v>76</v>
      </c>
      <c r="X8" s="5" t="s">
        <v>76</v>
      </c>
      <c r="Y8" s="5" t="s">
        <v>76</v>
      </c>
      <c r="Z8" s="5" t="s">
        <v>76</v>
      </c>
      <c r="AA8" s="5" t="s">
        <v>64</v>
      </c>
      <c r="AB8" s="5" t="s">
        <v>64</v>
      </c>
      <c r="AC8" s="5" t="s">
        <v>15</v>
      </c>
      <c r="AF8" s="5" t="s">
        <v>52</v>
      </c>
      <c r="AG8" s="5" t="s">
        <v>14</v>
      </c>
      <c r="AH8" s="5" t="s">
        <v>9</v>
      </c>
      <c r="AI8" s="5" t="s">
        <v>9</v>
      </c>
      <c r="AJ8" s="5" t="s">
        <v>9</v>
      </c>
      <c r="AK8" s="5" t="s">
        <v>9</v>
      </c>
      <c r="AL8" s="5" t="s">
        <v>9</v>
      </c>
      <c r="AM8" s="5" t="s">
        <v>9</v>
      </c>
      <c r="AN8" s="5" t="s">
        <v>9</v>
      </c>
      <c r="AO8" s="5" t="s">
        <v>13</v>
      </c>
      <c r="AP8" s="5" t="s">
        <v>13</v>
      </c>
      <c r="AQ8" s="5" t="s">
        <v>13</v>
      </c>
      <c r="AR8" s="5" t="s">
        <v>13</v>
      </c>
      <c r="AS8" s="5" t="s">
        <v>13</v>
      </c>
      <c r="AT8" s="5" t="s">
        <v>13</v>
      </c>
      <c r="AU8" s="5" t="s">
        <v>39</v>
      </c>
      <c r="AV8" s="5" t="s">
        <v>39</v>
      </c>
      <c r="AW8" s="5" t="s">
        <v>13</v>
      </c>
      <c r="AX8" s="5" t="s">
        <v>13</v>
      </c>
      <c r="AY8" s="5" t="s">
        <v>11</v>
      </c>
      <c r="AZ8" s="5" t="s">
        <v>13</v>
      </c>
      <c r="BA8" s="5" t="s">
        <v>13</v>
      </c>
      <c r="BB8" s="5" t="s">
        <v>13</v>
      </c>
      <c r="BC8" s="5" t="s">
        <v>39</v>
      </c>
      <c r="BD8" s="5" t="s">
        <v>13</v>
      </c>
      <c r="BE8" s="5" t="s">
        <v>13</v>
      </c>
      <c r="BF8" s="5" t="s">
        <v>12</v>
      </c>
      <c r="BG8" s="5" t="s">
        <v>12</v>
      </c>
      <c r="BH8" s="5" t="s">
        <v>13</v>
      </c>
      <c r="BI8" s="5" t="s">
        <v>39</v>
      </c>
      <c r="BJ8" s="5" t="s">
        <v>39</v>
      </c>
      <c r="BK8" s="5" t="s">
        <v>11</v>
      </c>
      <c r="BL8" s="5" t="s">
        <v>10</v>
      </c>
      <c r="BM8" s="5" t="s">
        <v>30</v>
      </c>
      <c r="BN8" s="5" t="s">
        <v>9</v>
      </c>
      <c r="BO8" s="5" t="s">
        <v>9</v>
      </c>
      <c r="BQ8" s="5" t="s">
        <v>62</v>
      </c>
    </row>
    <row r="9" spans="1:71" x14ac:dyDescent="0.2">
      <c r="A9" s="5" t="s">
        <v>86</v>
      </c>
      <c r="C9" s="5" t="s">
        <v>26</v>
      </c>
      <c r="D9" s="5" t="s">
        <v>25</v>
      </c>
      <c r="E9" s="5" t="s">
        <v>7</v>
      </c>
      <c r="F9" s="5" t="s">
        <v>26</v>
      </c>
      <c r="G9" s="5" t="s">
        <v>66</v>
      </c>
      <c r="H9" s="5" t="s">
        <v>44</v>
      </c>
      <c r="I9" s="5" t="s">
        <v>43</v>
      </c>
      <c r="K9" s="5" t="s">
        <v>20</v>
      </c>
      <c r="L9" s="5" t="s">
        <v>84</v>
      </c>
      <c r="M9" s="5" t="s">
        <v>19</v>
      </c>
      <c r="N9" s="5" t="s">
        <v>9</v>
      </c>
      <c r="O9" s="5" t="s">
        <v>9</v>
      </c>
      <c r="P9" s="5" t="s">
        <v>9</v>
      </c>
      <c r="Q9" s="5" t="s">
        <v>9</v>
      </c>
      <c r="R9" s="5" t="s">
        <v>9</v>
      </c>
      <c r="S9" s="5" t="s">
        <v>41</v>
      </c>
      <c r="T9" s="5" t="s">
        <v>31</v>
      </c>
      <c r="U9" s="5" t="s">
        <v>9</v>
      </c>
      <c r="V9" s="5" t="s">
        <v>19</v>
      </c>
      <c r="W9" s="5" t="s">
        <v>76</v>
      </c>
      <c r="AA9" s="5" t="s">
        <v>53</v>
      </c>
      <c r="AB9" s="5" t="s">
        <v>64</v>
      </c>
      <c r="AC9" s="5" t="s">
        <v>15</v>
      </c>
      <c r="AF9" s="5" t="s">
        <v>18</v>
      </c>
      <c r="AG9" s="5" t="s">
        <v>65</v>
      </c>
      <c r="AH9" s="5" t="s">
        <v>9</v>
      </c>
      <c r="AI9" s="5" t="s">
        <v>9</v>
      </c>
      <c r="AJ9" s="5" t="s">
        <v>30</v>
      </c>
      <c r="AK9" s="5" t="s">
        <v>9</v>
      </c>
      <c r="AL9" s="5" t="s">
        <v>9</v>
      </c>
      <c r="AM9" s="5" t="s">
        <v>30</v>
      </c>
      <c r="AN9" s="5" t="s">
        <v>9</v>
      </c>
      <c r="AO9" s="5" t="s">
        <v>39</v>
      </c>
      <c r="AP9" s="5" t="s">
        <v>13</v>
      </c>
      <c r="AQ9" s="5" t="s">
        <v>39</v>
      </c>
      <c r="AR9" s="5" t="s">
        <v>39</v>
      </c>
      <c r="AS9" s="5" t="s">
        <v>13</v>
      </c>
      <c r="AT9" s="5" t="s">
        <v>39</v>
      </c>
      <c r="AU9" s="5" t="s">
        <v>39</v>
      </c>
      <c r="AV9" s="5" t="s">
        <v>39</v>
      </c>
      <c r="AW9" s="5" t="s">
        <v>39</v>
      </c>
      <c r="AX9" s="5" t="s">
        <v>39</v>
      </c>
      <c r="AY9" s="5" t="s">
        <v>13</v>
      </c>
      <c r="AZ9" s="5" t="s">
        <v>39</v>
      </c>
      <c r="BA9" s="5" t="s">
        <v>13</v>
      </c>
      <c r="BB9" s="5" t="s">
        <v>39</v>
      </c>
      <c r="BC9" s="5" t="s">
        <v>39</v>
      </c>
      <c r="BD9" s="5" t="s">
        <v>13</v>
      </c>
      <c r="BE9" s="5" t="s">
        <v>13</v>
      </c>
      <c r="BF9" s="5" t="s">
        <v>13</v>
      </c>
      <c r="BG9" s="5" t="s">
        <v>39</v>
      </c>
      <c r="BH9" s="5" t="s">
        <v>39</v>
      </c>
      <c r="BI9" s="5" t="s">
        <v>13</v>
      </c>
      <c r="BK9" s="5" t="s">
        <v>11</v>
      </c>
      <c r="BL9" s="5" t="s">
        <v>10</v>
      </c>
      <c r="BM9" s="5" t="s">
        <v>30</v>
      </c>
      <c r="BN9" s="5" t="s">
        <v>9</v>
      </c>
      <c r="BO9" s="5" t="s">
        <v>9</v>
      </c>
      <c r="BQ9" s="5" t="s">
        <v>62</v>
      </c>
    </row>
    <row r="10" spans="1:71" x14ac:dyDescent="0.2">
      <c r="A10" s="5" t="s">
        <v>85</v>
      </c>
      <c r="C10" s="5" t="s">
        <v>26</v>
      </c>
      <c r="D10" s="5" t="s">
        <v>25</v>
      </c>
      <c r="E10" s="5" t="s">
        <v>7</v>
      </c>
      <c r="F10" s="5" t="s">
        <v>26</v>
      </c>
      <c r="G10" s="5" t="s">
        <v>66</v>
      </c>
      <c r="H10" s="5" t="s">
        <v>44</v>
      </c>
      <c r="I10" s="5" t="s">
        <v>43</v>
      </c>
      <c r="K10" s="5" t="s">
        <v>20</v>
      </c>
      <c r="L10" s="5" t="s">
        <v>84</v>
      </c>
      <c r="M10" s="5" t="s">
        <v>19</v>
      </c>
      <c r="N10" s="5" t="s">
        <v>9</v>
      </c>
      <c r="O10" s="5" t="s">
        <v>9</v>
      </c>
      <c r="P10" s="5" t="s">
        <v>9</v>
      </c>
      <c r="Q10" s="5" t="s">
        <v>9</v>
      </c>
      <c r="R10" s="5" t="s">
        <v>9</v>
      </c>
      <c r="S10" s="5" t="s">
        <v>41</v>
      </c>
      <c r="T10" s="5" t="s">
        <v>31</v>
      </c>
      <c r="U10" s="5" t="s">
        <v>9</v>
      </c>
      <c r="V10" s="5" t="s">
        <v>19</v>
      </c>
      <c r="W10" s="5" t="s">
        <v>76</v>
      </c>
      <c r="AA10" s="5" t="s">
        <v>53</v>
      </c>
      <c r="AB10" s="5" t="s">
        <v>64</v>
      </c>
      <c r="AC10" s="5" t="s">
        <v>15</v>
      </c>
      <c r="AF10" s="5" t="s">
        <v>18</v>
      </c>
      <c r="AG10" s="5" t="s">
        <v>65</v>
      </c>
      <c r="AH10" s="5" t="s">
        <v>9</v>
      </c>
      <c r="AI10" s="5" t="s">
        <v>9</v>
      </c>
      <c r="AJ10" s="5" t="s">
        <v>30</v>
      </c>
      <c r="AK10" s="5" t="s">
        <v>9</v>
      </c>
      <c r="AL10" s="5" t="s">
        <v>9</v>
      </c>
      <c r="AM10" s="5" t="s">
        <v>30</v>
      </c>
      <c r="AN10" s="5" t="s">
        <v>9</v>
      </c>
      <c r="AO10" s="5" t="s">
        <v>39</v>
      </c>
      <c r="AP10" s="5" t="s">
        <v>13</v>
      </c>
      <c r="AQ10" s="5" t="s">
        <v>39</v>
      </c>
      <c r="AR10" s="5" t="s">
        <v>39</v>
      </c>
      <c r="AS10" s="5" t="s">
        <v>13</v>
      </c>
      <c r="AT10" s="5" t="s">
        <v>39</v>
      </c>
      <c r="AU10" s="5" t="s">
        <v>39</v>
      </c>
      <c r="AV10" s="5" t="s">
        <v>39</v>
      </c>
      <c r="AW10" s="5" t="s">
        <v>39</v>
      </c>
      <c r="AX10" s="5" t="s">
        <v>39</v>
      </c>
      <c r="AY10" s="5" t="s">
        <v>13</v>
      </c>
      <c r="AZ10" s="5" t="s">
        <v>39</v>
      </c>
      <c r="BA10" s="5" t="s">
        <v>13</v>
      </c>
      <c r="BB10" s="5" t="s">
        <v>39</v>
      </c>
      <c r="BC10" s="5" t="s">
        <v>39</v>
      </c>
      <c r="BD10" s="5" t="s">
        <v>13</v>
      </c>
      <c r="BE10" s="5" t="s">
        <v>13</v>
      </c>
      <c r="BF10" s="5" t="s">
        <v>13</v>
      </c>
      <c r="BG10" s="5" t="s">
        <v>39</v>
      </c>
      <c r="BH10" s="5" t="s">
        <v>39</v>
      </c>
      <c r="BI10" s="5" t="s">
        <v>13</v>
      </c>
      <c r="BK10" s="5" t="s">
        <v>11</v>
      </c>
      <c r="BL10" s="5" t="s">
        <v>10</v>
      </c>
      <c r="BM10" s="5" t="s">
        <v>30</v>
      </c>
      <c r="BN10" s="5" t="s">
        <v>9</v>
      </c>
      <c r="BO10" s="5" t="s">
        <v>9</v>
      </c>
      <c r="BQ10" s="5" t="s">
        <v>62</v>
      </c>
    </row>
    <row r="11" spans="1:71" x14ac:dyDescent="0.2">
      <c r="A11" s="5" t="s">
        <v>83</v>
      </c>
      <c r="C11" s="5" t="s">
        <v>26</v>
      </c>
      <c r="D11" s="5" t="s">
        <v>25</v>
      </c>
      <c r="E11" s="5" t="s">
        <v>7</v>
      </c>
      <c r="F11" s="5" t="s">
        <v>24</v>
      </c>
      <c r="G11" s="5" t="s">
        <v>185</v>
      </c>
      <c r="H11" s="5" t="s">
        <v>82</v>
      </c>
      <c r="I11" s="5" t="s">
        <v>43</v>
      </c>
      <c r="K11" s="5" t="s">
        <v>20</v>
      </c>
      <c r="L11" s="5" t="s">
        <v>70</v>
      </c>
      <c r="M11" s="5" t="s">
        <v>19</v>
      </c>
      <c r="N11" s="5" t="s">
        <v>30</v>
      </c>
      <c r="O11" s="5" t="s">
        <v>30</v>
      </c>
      <c r="P11" s="5" t="s">
        <v>30</v>
      </c>
      <c r="Q11" s="5" t="s">
        <v>30</v>
      </c>
      <c r="R11" s="5" t="s">
        <v>30</v>
      </c>
      <c r="S11" s="5" t="s">
        <v>19</v>
      </c>
      <c r="T11" s="5" t="s">
        <v>31</v>
      </c>
      <c r="U11" s="5" t="s">
        <v>30</v>
      </c>
      <c r="V11" s="5" t="s">
        <v>55</v>
      </c>
      <c r="W11" s="5" t="s">
        <v>15</v>
      </c>
      <c r="X11" s="5" t="s">
        <v>15</v>
      </c>
      <c r="Y11" s="5" t="s">
        <v>15</v>
      </c>
      <c r="Z11" s="5" t="s">
        <v>15</v>
      </c>
      <c r="AA11" s="5" t="s">
        <v>53</v>
      </c>
      <c r="AF11" s="5" t="s">
        <v>19</v>
      </c>
      <c r="AG11" s="5" t="s">
        <v>81</v>
      </c>
      <c r="AH11" s="5" t="s">
        <v>30</v>
      </c>
      <c r="AI11" s="5" t="s">
        <v>30</v>
      </c>
      <c r="AJ11" s="5" t="s">
        <v>9</v>
      </c>
      <c r="AK11" s="5" t="s">
        <v>9</v>
      </c>
      <c r="AL11" s="5" t="s">
        <v>9</v>
      </c>
      <c r="AM11" s="5" t="s">
        <v>9</v>
      </c>
      <c r="AN11" s="5" t="s">
        <v>9</v>
      </c>
      <c r="AO11" s="5" t="s">
        <v>12</v>
      </c>
      <c r="AP11" s="5" t="s">
        <v>13</v>
      </c>
      <c r="AQ11" s="5" t="s">
        <v>13</v>
      </c>
      <c r="AR11" s="5" t="s">
        <v>13</v>
      </c>
      <c r="AS11" s="5" t="s">
        <v>39</v>
      </c>
      <c r="AT11" s="5" t="s">
        <v>39</v>
      </c>
      <c r="AU11" s="5" t="s">
        <v>12</v>
      </c>
      <c r="AV11" s="5" t="s">
        <v>13</v>
      </c>
      <c r="AW11" s="5" t="s">
        <v>12</v>
      </c>
      <c r="AX11" s="5" t="s">
        <v>12</v>
      </c>
      <c r="AY11" s="5" t="s">
        <v>13</v>
      </c>
      <c r="AZ11" s="5" t="s">
        <v>12</v>
      </c>
      <c r="BA11" s="5" t="s">
        <v>12</v>
      </c>
      <c r="BB11" s="5" t="s">
        <v>12</v>
      </c>
      <c r="BC11" s="5" t="s">
        <v>13</v>
      </c>
      <c r="BD11" s="5" t="s">
        <v>13</v>
      </c>
      <c r="BE11" s="5" t="s">
        <v>13</v>
      </c>
      <c r="BF11" s="5" t="s">
        <v>13</v>
      </c>
      <c r="BG11" s="5" t="s">
        <v>13</v>
      </c>
      <c r="BH11" s="5" t="s">
        <v>13</v>
      </c>
      <c r="BI11" s="5" t="s">
        <v>13</v>
      </c>
      <c r="BJ11" s="5" t="s">
        <v>13</v>
      </c>
      <c r="BK11" s="5" t="s">
        <v>13</v>
      </c>
      <c r="BL11" s="5" t="s">
        <v>75</v>
      </c>
      <c r="BM11" s="5" t="s">
        <v>9</v>
      </c>
      <c r="BN11" s="5" t="s">
        <v>9</v>
      </c>
      <c r="BO11" s="5" t="s">
        <v>9</v>
      </c>
      <c r="BQ11" s="5" t="s">
        <v>62</v>
      </c>
    </row>
    <row r="12" spans="1:71" x14ac:dyDescent="0.2">
      <c r="A12" s="5" t="s">
        <v>80</v>
      </c>
      <c r="C12" s="5" t="s">
        <v>26</v>
      </c>
      <c r="D12" s="5" t="s">
        <v>25</v>
      </c>
      <c r="E12" s="5" t="s">
        <v>7</v>
      </c>
      <c r="F12" s="5" t="s">
        <v>26</v>
      </c>
      <c r="G12" s="5" t="s">
        <v>79</v>
      </c>
      <c r="H12" s="5" t="s">
        <v>78</v>
      </c>
      <c r="I12" s="5" t="s">
        <v>21</v>
      </c>
      <c r="K12" s="5" t="s">
        <v>20</v>
      </c>
      <c r="L12" s="5" t="s">
        <v>70</v>
      </c>
      <c r="M12" s="5" t="s">
        <v>57</v>
      </c>
      <c r="N12" s="5" t="s">
        <v>30</v>
      </c>
      <c r="S12" s="5" t="s">
        <v>77</v>
      </c>
      <c r="T12" s="5" t="s">
        <v>56</v>
      </c>
      <c r="U12" s="5" t="s">
        <v>16</v>
      </c>
      <c r="V12" s="5" t="s">
        <v>55</v>
      </c>
      <c r="W12" s="5" t="s">
        <v>76</v>
      </c>
      <c r="AA12" s="5" t="s">
        <v>53</v>
      </c>
      <c r="AG12" s="5" t="s">
        <v>14</v>
      </c>
      <c r="AH12" s="5" t="s">
        <v>30</v>
      </c>
      <c r="AM12" s="5" t="s">
        <v>30</v>
      </c>
      <c r="AO12" s="5" t="s">
        <v>39</v>
      </c>
      <c r="AP12" s="5" t="s">
        <v>39</v>
      </c>
      <c r="AQ12" s="5" t="s">
        <v>11</v>
      </c>
      <c r="AR12" s="5" t="s">
        <v>13</v>
      </c>
      <c r="AS12" s="5" t="s">
        <v>13</v>
      </c>
      <c r="AT12" s="5" t="s">
        <v>13</v>
      </c>
      <c r="AU12" s="5" t="s">
        <v>12</v>
      </c>
      <c r="AV12" s="5" t="s">
        <v>39</v>
      </c>
      <c r="AW12" s="5" t="s">
        <v>12</v>
      </c>
      <c r="AX12" s="5" t="s">
        <v>39</v>
      </c>
      <c r="AY12" s="5" t="s">
        <v>11</v>
      </c>
      <c r="AZ12" s="5" t="s">
        <v>39</v>
      </c>
      <c r="BA12" s="5" t="s">
        <v>39</v>
      </c>
      <c r="BB12" s="5" t="s">
        <v>39</v>
      </c>
      <c r="BC12" s="5" t="s">
        <v>11</v>
      </c>
      <c r="BD12" s="5" t="s">
        <v>13</v>
      </c>
      <c r="BE12" s="5" t="s">
        <v>13</v>
      </c>
      <c r="BF12" s="5" t="s">
        <v>13</v>
      </c>
      <c r="BG12" s="5" t="s">
        <v>39</v>
      </c>
      <c r="BH12" s="5" t="s">
        <v>39</v>
      </c>
      <c r="BI12" s="5" t="s">
        <v>39</v>
      </c>
      <c r="BL12" s="5" t="s">
        <v>75</v>
      </c>
      <c r="BM12" s="5" t="s">
        <v>30</v>
      </c>
      <c r="BQ12" s="5" t="s">
        <v>8</v>
      </c>
    </row>
    <row r="13" spans="1:71" x14ac:dyDescent="0.2">
      <c r="A13" s="5" t="s">
        <v>74</v>
      </c>
      <c r="C13" s="5" t="s">
        <v>73</v>
      </c>
      <c r="D13" s="5" t="s">
        <v>25</v>
      </c>
      <c r="E13" s="5" t="s">
        <v>7</v>
      </c>
      <c r="F13" s="5" t="s">
        <v>26</v>
      </c>
      <c r="G13" s="5" t="s">
        <v>72</v>
      </c>
      <c r="H13" s="5" t="s">
        <v>71</v>
      </c>
      <c r="I13" s="5" t="s">
        <v>21</v>
      </c>
      <c r="K13" s="5" t="s">
        <v>20</v>
      </c>
      <c r="L13" s="5" t="s">
        <v>70</v>
      </c>
      <c r="M13" s="5" t="s">
        <v>19</v>
      </c>
      <c r="N13" s="5" t="s">
        <v>30</v>
      </c>
      <c r="O13" s="5" t="s">
        <v>30</v>
      </c>
      <c r="P13" s="5" t="s">
        <v>30</v>
      </c>
      <c r="Q13" s="5" t="s">
        <v>30</v>
      </c>
      <c r="R13" s="5" t="s">
        <v>30</v>
      </c>
      <c r="S13" s="5" t="s">
        <v>19</v>
      </c>
      <c r="T13" s="5" t="s">
        <v>31</v>
      </c>
      <c r="U13" s="5" t="s">
        <v>30</v>
      </c>
      <c r="V13" s="5" t="s">
        <v>19</v>
      </c>
      <c r="W13" s="5" t="s">
        <v>15</v>
      </c>
      <c r="X13" s="5" t="s">
        <v>15</v>
      </c>
      <c r="Y13" s="5" t="s">
        <v>15</v>
      </c>
      <c r="Z13" s="5" t="s">
        <v>15</v>
      </c>
      <c r="AA13" s="5" t="s">
        <v>15</v>
      </c>
      <c r="AB13" s="5" t="s">
        <v>15</v>
      </c>
      <c r="AC13" s="5" t="s">
        <v>15</v>
      </c>
      <c r="AD13" s="5" t="s">
        <v>15</v>
      </c>
      <c r="AG13" s="5" t="s">
        <v>40</v>
      </c>
      <c r="AH13" s="5" t="s">
        <v>9</v>
      </c>
      <c r="AI13" s="5" t="s">
        <v>9</v>
      </c>
      <c r="AJ13" s="5" t="s">
        <v>9</v>
      </c>
      <c r="AK13" s="5" t="s">
        <v>9</v>
      </c>
      <c r="AL13" s="5" t="s">
        <v>9</v>
      </c>
      <c r="AM13" s="5" t="s">
        <v>9</v>
      </c>
      <c r="AN13" s="5" t="s">
        <v>9</v>
      </c>
      <c r="AO13" s="5" t="s">
        <v>12</v>
      </c>
      <c r="AP13" s="5" t="s">
        <v>12</v>
      </c>
      <c r="AQ13" s="5" t="s">
        <v>13</v>
      </c>
      <c r="AR13" s="5" t="s">
        <v>13</v>
      </c>
      <c r="AS13" s="5" t="s">
        <v>13</v>
      </c>
      <c r="AT13" s="5" t="s">
        <v>12</v>
      </c>
      <c r="AU13" s="5" t="s">
        <v>12</v>
      </c>
      <c r="AV13" s="5" t="s">
        <v>12</v>
      </c>
      <c r="AW13" s="5" t="s">
        <v>12</v>
      </c>
      <c r="AX13" s="5" t="s">
        <v>12</v>
      </c>
      <c r="AY13" s="5" t="s">
        <v>12</v>
      </c>
      <c r="AZ13" s="5" t="s">
        <v>12</v>
      </c>
      <c r="BA13" s="5" t="s">
        <v>12</v>
      </c>
      <c r="BB13" s="5" t="s">
        <v>12</v>
      </c>
      <c r="BC13" s="5" t="s">
        <v>12</v>
      </c>
      <c r="BD13" s="5" t="s">
        <v>12</v>
      </c>
      <c r="BE13" s="5" t="s">
        <v>12</v>
      </c>
      <c r="BF13" s="5" t="s">
        <v>12</v>
      </c>
      <c r="BG13" s="5" t="s">
        <v>12</v>
      </c>
      <c r="BH13" s="5" t="s">
        <v>12</v>
      </c>
      <c r="BI13" s="5" t="s">
        <v>12</v>
      </c>
      <c r="BJ13" s="5" t="s">
        <v>12</v>
      </c>
      <c r="BK13" s="5" t="s">
        <v>12</v>
      </c>
      <c r="BL13" s="5" t="s">
        <v>63</v>
      </c>
      <c r="BM13" s="5" t="s">
        <v>9</v>
      </c>
      <c r="BN13" s="5" t="s">
        <v>9</v>
      </c>
      <c r="BO13" s="5" t="s">
        <v>9</v>
      </c>
      <c r="BQ13" s="5" t="s">
        <v>62</v>
      </c>
      <c r="BS13" s="5" t="s">
        <v>69</v>
      </c>
    </row>
    <row r="14" spans="1:71" x14ac:dyDescent="0.2">
      <c r="A14" s="5" t="s">
        <v>68</v>
      </c>
      <c r="C14" s="5" t="s">
        <v>26</v>
      </c>
      <c r="D14" s="5" t="s">
        <v>25</v>
      </c>
      <c r="E14" s="5" t="s">
        <v>6</v>
      </c>
      <c r="F14" s="5" t="s">
        <v>67</v>
      </c>
      <c r="G14" s="5" t="s">
        <v>66</v>
      </c>
      <c r="H14" s="5" t="s">
        <v>34</v>
      </c>
      <c r="I14" s="5" t="s">
        <v>65</v>
      </c>
      <c r="K14" s="5" t="s">
        <v>20</v>
      </c>
      <c r="L14" s="5" t="s">
        <v>42</v>
      </c>
      <c r="M14" s="5" t="s">
        <v>19</v>
      </c>
      <c r="N14" s="5" t="s">
        <v>9</v>
      </c>
      <c r="O14" s="5" t="s">
        <v>9</v>
      </c>
      <c r="P14" s="5" t="s">
        <v>9</v>
      </c>
      <c r="Q14" s="5" t="s">
        <v>9</v>
      </c>
      <c r="R14" s="5" t="s">
        <v>9</v>
      </c>
      <c r="S14" s="5" t="s">
        <v>19</v>
      </c>
      <c r="T14" s="5" t="s">
        <v>31</v>
      </c>
      <c r="U14" s="5" t="s">
        <v>30</v>
      </c>
      <c r="V14" s="5" t="s">
        <v>19</v>
      </c>
      <c r="W14" s="5" t="s">
        <v>15</v>
      </c>
      <c r="X14" s="5" t="s">
        <v>15</v>
      </c>
      <c r="Y14" s="5" t="s">
        <v>15</v>
      </c>
      <c r="Z14" s="5" t="s">
        <v>15</v>
      </c>
      <c r="AA14" s="5" t="s">
        <v>64</v>
      </c>
      <c r="AB14" s="5" t="s">
        <v>15</v>
      </c>
      <c r="AC14" s="5" t="s">
        <v>15</v>
      </c>
      <c r="AF14" s="5" t="s">
        <v>57</v>
      </c>
      <c r="AG14" s="5" t="s">
        <v>14</v>
      </c>
      <c r="AH14" s="5" t="s">
        <v>9</v>
      </c>
      <c r="AI14" s="5" t="s">
        <v>9</v>
      </c>
      <c r="AJ14" s="5" t="s">
        <v>9</v>
      </c>
      <c r="AK14" s="5" t="s">
        <v>9</v>
      </c>
      <c r="AL14" s="5" t="s">
        <v>9</v>
      </c>
      <c r="AM14" s="5" t="s">
        <v>9</v>
      </c>
      <c r="AN14" s="5" t="s">
        <v>9</v>
      </c>
      <c r="AO14" s="5" t="s">
        <v>13</v>
      </c>
      <c r="AP14" s="5" t="s">
        <v>12</v>
      </c>
      <c r="AQ14" s="5" t="s">
        <v>12</v>
      </c>
      <c r="AS14" s="5" t="s">
        <v>13</v>
      </c>
      <c r="AT14" s="5" t="s">
        <v>13</v>
      </c>
      <c r="AU14" s="5" t="s">
        <v>12</v>
      </c>
      <c r="AV14" s="5" t="s">
        <v>13</v>
      </c>
      <c r="AW14" s="5" t="s">
        <v>12</v>
      </c>
      <c r="AX14" s="5" t="s">
        <v>12</v>
      </c>
      <c r="AY14" s="5" t="s">
        <v>12</v>
      </c>
      <c r="AZ14" s="5" t="s">
        <v>12</v>
      </c>
      <c r="BA14" s="5" t="s">
        <v>12</v>
      </c>
      <c r="BB14" s="5" t="s">
        <v>12</v>
      </c>
      <c r="BC14" s="5" t="s">
        <v>13</v>
      </c>
      <c r="BD14" s="5" t="s">
        <v>12</v>
      </c>
      <c r="BE14" s="5" t="s">
        <v>12</v>
      </c>
      <c r="BF14" s="5" t="s">
        <v>13</v>
      </c>
      <c r="BG14" s="5" t="s">
        <v>13</v>
      </c>
      <c r="BH14" s="5" t="s">
        <v>13</v>
      </c>
      <c r="BI14" s="5" t="s">
        <v>12</v>
      </c>
      <c r="BJ14" s="5" t="s">
        <v>13</v>
      </c>
      <c r="BL14" s="5" t="s">
        <v>63</v>
      </c>
      <c r="BM14" s="5" t="s">
        <v>9</v>
      </c>
      <c r="BN14" s="5" t="s">
        <v>9</v>
      </c>
      <c r="BO14" s="5" t="s">
        <v>9</v>
      </c>
      <c r="BQ14" s="5" t="s">
        <v>62</v>
      </c>
    </row>
    <row r="15" spans="1:71" x14ac:dyDescent="0.2">
      <c r="A15" s="5" t="s">
        <v>61</v>
      </c>
      <c r="C15" s="5" t="s">
        <v>26</v>
      </c>
      <c r="D15" s="5" t="s">
        <v>25</v>
      </c>
      <c r="E15" s="5" t="s">
        <v>6</v>
      </c>
      <c r="F15" s="5" t="s">
        <v>26</v>
      </c>
      <c r="I15" s="5" t="s">
        <v>33</v>
      </c>
      <c r="K15" s="5" t="s">
        <v>20</v>
      </c>
      <c r="L15" s="5" t="s">
        <v>60</v>
      </c>
      <c r="M15" s="5" t="s">
        <v>19</v>
      </c>
      <c r="N15" s="5" t="s">
        <v>9</v>
      </c>
      <c r="O15" s="5" t="s">
        <v>30</v>
      </c>
      <c r="P15" s="5" t="s">
        <v>30</v>
      </c>
      <c r="Q15" s="5" t="s">
        <v>9</v>
      </c>
      <c r="R15" s="5" t="s">
        <v>9</v>
      </c>
      <c r="S15" s="5" t="s">
        <v>19</v>
      </c>
      <c r="T15" s="5" t="s">
        <v>31</v>
      </c>
      <c r="U15" s="5" t="s">
        <v>30</v>
      </c>
      <c r="V15" s="5" t="s">
        <v>19</v>
      </c>
      <c r="W15" s="5" t="s">
        <v>15</v>
      </c>
      <c r="X15" s="5" t="s">
        <v>15</v>
      </c>
      <c r="Y15" s="5" t="s">
        <v>15</v>
      </c>
      <c r="Z15" s="5" t="s">
        <v>15</v>
      </c>
      <c r="AA15" s="5" t="s">
        <v>15</v>
      </c>
      <c r="AG15" s="5" t="s">
        <v>14</v>
      </c>
      <c r="AH15" s="5" t="s">
        <v>9</v>
      </c>
      <c r="AI15" s="5" t="s">
        <v>9</v>
      </c>
      <c r="AJ15" s="5" t="s">
        <v>9</v>
      </c>
      <c r="AK15" s="5" t="s">
        <v>9</v>
      </c>
      <c r="AL15" s="5" t="s">
        <v>9</v>
      </c>
      <c r="AM15" s="5" t="s">
        <v>9</v>
      </c>
      <c r="AN15" s="5" t="s">
        <v>9</v>
      </c>
      <c r="AO15" s="5" t="s">
        <v>13</v>
      </c>
      <c r="AP15" s="5" t="s">
        <v>13</v>
      </c>
      <c r="AQ15" s="5" t="s">
        <v>13</v>
      </c>
      <c r="AR15" s="5" t="s">
        <v>13</v>
      </c>
      <c r="AS15" s="5" t="s">
        <v>13</v>
      </c>
      <c r="AT15" s="5" t="s">
        <v>13</v>
      </c>
      <c r="AU15" s="5" t="s">
        <v>13</v>
      </c>
      <c r="AV15" s="5" t="s">
        <v>13</v>
      </c>
      <c r="AW15" s="5" t="s">
        <v>13</v>
      </c>
      <c r="AX15" s="5" t="s">
        <v>13</v>
      </c>
      <c r="AY15" s="5" t="s">
        <v>13</v>
      </c>
      <c r="AZ15" s="5" t="s">
        <v>13</v>
      </c>
      <c r="BA15" s="5" t="s">
        <v>13</v>
      </c>
      <c r="BB15" s="5" t="s">
        <v>13</v>
      </c>
      <c r="BC15" s="5" t="s">
        <v>13</v>
      </c>
      <c r="BD15" s="5" t="s">
        <v>13</v>
      </c>
      <c r="BE15" s="5" t="s">
        <v>13</v>
      </c>
      <c r="BF15" s="5" t="s">
        <v>13</v>
      </c>
      <c r="BG15" s="5" t="s">
        <v>13</v>
      </c>
      <c r="BH15" s="5" t="s">
        <v>13</v>
      </c>
      <c r="BI15" s="5" t="s">
        <v>13</v>
      </c>
      <c r="BJ15" s="5" t="s">
        <v>13</v>
      </c>
      <c r="BK15" s="5" t="s">
        <v>11</v>
      </c>
      <c r="BL15" s="5" t="s">
        <v>10</v>
      </c>
      <c r="BM15" s="5" t="s">
        <v>9</v>
      </c>
      <c r="BN15" s="5" t="s">
        <v>9</v>
      </c>
      <c r="BO15" s="5" t="s">
        <v>9</v>
      </c>
      <c r="BQ15" s="5" t="s">
        <v>29</v>
      </c>
    </row>
    <row r="16" spans="1:71" x14ac:dyDescent="0.2">
      <c r="A16" s="5" t="s">
        <v>59</v>
      </c>
      <c r="C16" s="5" t="s">
        <v>26</v>
      </c>
      <c r="D16" s="5" t="s">
        <v>25</v>
      </c>
      <c r="E16" s="5" t="s">
        <v>7</v>
      </c>
      <c r="F16" s="5" t="s">
        <v>58</v>
      </c>
      <c r="I16" s="5" t="s">
        <v>33</v>
      </c>
      <c r="K16" s="5" t="s">
        <v>20</v>
      </c>
      <c r="L16" s="5" t="s">
        <v>42</v>
      </c>
      <c r="M16" s="5" t="s">
        <v>57</v>
      </c>
      <c r="N16" s="5" t="s">
        <v>30</v>
      </c>
      <c r="O16" s="5" t="s">
        <v>30</v>
      </c>
      <c r="P16" s="5" t="s">
        <v>30</v>
      </c>
      <c r="Q16" s="5" t="s">
        <v>30</v>
      </c>
      <c r="R16" s="5" t="s">
        <v>30</v>
      </c>
      <c r="S16" s="5" t="s">
        <v>19</v>
      </c>
      <c r="T16" s="5" t="s">
        <v>56</v>
      </c>
      <c r="U16" s="5" t="s">
        <v>30</v>
      </c>
      <c r="V16" s="5" t="s">
        <v>55</v>
      </c>
      <c r="W16" s="5" t="s">
        <v>54</v>
      </c>
      <c r="AA16" s="5" t="s">
        <v>53</v>
      </c>
      <c r="AF16" s="5" t="s">
        <v>52</v>
      </c>
      <c r="AG16" s="5" t="s">
        <v>14</v>
      </c>
      <c r="AH16" s="5" t="s">
        <v>9</v>
      </c>
      <c r="AI16" s="5" t="s">
        <v>9</v>
      </c>
      <c r="AJ16" s="5" t="s">
        <v>9</v>
      </c>
      <c r="AK16" s="5" t="s">
        <v>9</v>
      </c>
      <c r="AL16" s="5" t="s">
        <v>30</v>
      </c>
      <c r="AM16" s="5" t="s">
        <v>30</v>
      </c>
      <c r="AN16" s="5" t="s">
        <v>9</v>
      </c>
      <c r="AO16" s="5" t="s">
        <v>39</v>
      </c>
      <c r="AP16" s="5" t="s">
        <v>13</v>
      </c>
      <c r="AQ16" s="5" t="s">
        <v>12</v>
      </c>
      <c r="AR16" s="5" t="s">
        <v>39</v>
      </c>
      <c r="AS16" s="5" t="s">
        <v>11</v>
      </c>
      <c r="AT16" s="5" t="s">
        <v>39</v>
      </c>
      <c r="AU16" s="5" t="s">
        <v>11</v>
      </c>
      <c r="AV16" s="5" t="s">
        <v>11</v>
      </c>
      <c r="AW16" s="5" t="s">
        <v>39</v>
      </c>
      <c r="AX16" s="5" t="s">
        <v>13</v>
      </c>
      <c r="AY16" s="5" t="s">
        <v>11</v>
      </c>
      <c r="AZ16" s="5" t="s">
        <v>39</v>
      </c>
      <c r="BA16" s="5" t="s">
        <v>12</v>
      </c>
      <c r="BB16" s="5" t="s">
        <v>12</v>
      </c>
      <c r="BC16" s="5" t="s">
        <v>11</v>
      </c>
      <c r="BD16" s="5" t="s">
        <v>12</v>
      </c>
      <c r="BE16" s="5" t="s">
        <v>12</v>
      </c>
      <c r="BF16" s="5" t="s">
        <v>12</v>
      </c>
      <c r="BH16" s="5" t="s">
        <v>13</v>
      </c>
      <c r="BI16" s="5" t="s">
        <v>13</v>
      </c>
      <c r="BK16" s="5" t="s">
        <v>11</v>
      </c>
      <c r="BL16" s="5" t="s">
        <v>10</v>
      </c>
      <c r="BM16" s="5" t="s">
        <v>30</v>
      </c>
      <c r="BN16" s="5" t="s">
        <v>9</v>
      </c>
      <c r="BO16" s="5" t="s">
        <v>9</v>
      </c>
      <c r="BQ16" s="5" t="s">
        <v>29</v>
      </c>
    </row>
    <row r="17" spans="1:71" x14ac:dyDescent="0.2">
      <c r="A17" s="5" t="s">
        <v>51</v>
      </c>
      <c r="C17" s="5" t="s">
        <v>26</v>
      </c>
      <c r="D17" s="5" t="s">
        <v>25</v>
      </c>
      <c r="E17" s="5" t="s">
        <v>6</v>
      </c>
      <c r="F17" s="5" t="s">
        <v>24</v>
      </c>
      <c r="G17" s="5" t="s">
        <v>50</v>
      </c>
      <c r="I17" s="5" t="s">
        <v>43</v>
      </c>
      <c r="K17" s="5" t="s">
        <v>20</v>
      </c>
      <c r="L17" s="5" t="s">
        <v>49</v>
      </c>
      <c r="M17" s="5" t="s">
        <v>19</v>
      </c>
      <c r="N17" s="5" t="s">
        <v>9</v>
      </c>
      <c r="O17" s="5" t="s">
        <v>9</v>
      </c>
      <c r="P17" s="5" t="s">
        <v>9</v>
      </c>
      <c r="Q17" s="5" t="s">
        <v>9</v>
      </c>
      <c r="R17" s="5" t="s">
        <v>9</v>
      </c>
      <c r="S17" s="5" t="s">
        <v>19</v>
      </c>
      <c r="T17" s="5" t="s">
        <v>17</v>
      </c>
      <c r="U17" s="5" t="s">
        <v>30</v>
      </c>
      <c r="V17" s="5" t="s">
        <v>19</v>
      </c>
      <c r="W17" s="5" t="s">
        <v>15</v>
      </c>
      <c r="X17" s="5" t="s">
        <v>15</v>
      </c>
      <c r="Y17" s="5" t="s">
        <v>15</v>
      </c>
      <c r="Z17" s="5" t="s">
        <v>15</v>
      </c>
      <c r="AA17" s="5" t="s">
        <v>15</v>
      </c>
      <c r="AF17" s="5" t="s">
        <v>18</v>
      </c>
      <c r="AG17" s="5" t="s">
        <v>14</v>
      </c>
      <c r="AH17" s="5" t="s">
        <v>9</v>
      </c>
      <c r="AI17" s="5" t="s">
        <v>9</v>
      </c>
      <c r="AJ17" s="5" t="s">
        <v>9</v>
      </c>
      <c r="AL17" s="5" t="s">
        <v>9</v>
      </c>
      <c r="AM17" s="5" t="s">
        <v>9</v>
      </c>
      <c r="AN17" s="5" t="s">
        <v>30</v>
      </c>
      <c r="AO17" s="5" t="s">
        <v>39</v>
      </c>
      <c r="AP17" s="5" t="s">
        <v>39</v>
      </c>
      <c r="AQ17" s="5" t="s">
        <v>39</v>
      </c>
      <c r="AR17" s="5" t="s">
        <v>39</v>
      </c>
      <c r="AS17" s="5" t="s">
        <v>39</v>
      </c>
      <c r="AT17" s="5" t="s">
        <v>39</v>
      </c>
      <c r="AU17" s="5" t="s">
        <v>39</v>
      </c>
      <c r="AV17" s="5" t="s">
        <v>39</v>
      </c>
      <c r="AW17" s="5" t="s">
        <v>39</v>
      </c>
      <c r="AX17" s="5" t="s">
        <v>39</v>
      </c>
      <c r="AY17" s="5" t="s">
        <v>39</v>
      </c>
      <c r="AZ17" s="5" t="s">
        <v>39</v>
      </c>
      <c r="BA17" s="5" t="s">
        <v>39</v>
      </c>
      <c r="BB17" s="5" t="s">
        <v>39</v>
      </c>
      <c r="BC17" s="5" t="s">
        <v>39</v>
      </c>
      <c r="BD17" s="5" t="s">
        <v>39</v>
      </c>
      <c r="BE17" s="5" t="s">
        <v>39</v>
      </c>
      <c r="BF17" s="5" t="s">
        <v>39</v>
      </c>
      <c r="BG17" s="5" t="s">
        <v>39</v>
      </c>
      <c r="BH17" s="5" t="s">
        <v>39</v>
      </c>
      <c r="BI17" s="5" t="s">
        <v>39</v>
      </c>
      <c r="BJ17" s="5" t="s">
        <v>39</v>
      </c>
      <c r="BK17" s="5" t="s">
        <v>39</v>
      </c>
      <c r="BL17" s="5" t="s">
        <v>10</v>
      </c>
      <c r="BM17" s="5" t="s">
        <v>9</v>
      </c>
      <c r="BN17" s="5" t="s">
        <v>9</v>
      </c>
      <c r="BO17" s="5" t="s">
        <v>9</v>
      </c>
      <c r="BQ17" s="5" t="s">
        <v>29</v>
      </c>
    </row>
    <row r="18" spans="1:71" x14ac:dyDescent="0.2">
      <c r="A18" s="5" t="s">
        <v>48</v>
      </c>
      <c r="C18" s="5" t="s">
        <v>47</v>
      </c>
      <c r="D18" s="5" t="s">
        <v>25</v>
      </c>
      <c r="E18" s="5" t="s">
        <v>6</v>
      </c>
      <c r="F18" s="5" t="s">
        <v>46</v>
      </c>
      <c r="G18" s="5" t="s">
        <v>45</v>
      </c>
      <c r="H18" s="5" t="s">
        <v>44</v>
      </c>
      <c r="I18" s="5" t="s">
        <v>43</v>
      </c>
      <c r="K18" s="5" t="s">
        <v>20</v>
      </c>
      <c r="L18" s="5" t="s">
        <v>42</v>
      </c>
      <c r="M18" s="5" t="s">
        <v>19</v>
      </c>
      <c r="N18" s="5" t="s">
        <v>9</v>
      </c>
      <c r="O18" s="5" t="s">
        <v>9</v>
      </c>
      <c r="P18" s="5" t="s">
        <v>9</v>
      </c>
      <c r="Q18" s="5" t="s">
        <v>9</v>
      </c>
      <c r="R18" s="5" t="s">
        <v>9</v>
      </c>
      <c r="S18" s="5" t="s">
        <v>41</v>
      </c>
      <c r="T18" s="5" t="s">
        <v>17</v>
      </c>
      <c r="U18" s="5" t="s">
        <v>30</v>
      </c>
      <c r="V18" s="5" t="s">
        <v>19</v>
      </c>
      <c r="W18" s="5" t="s">
        <v>15</v>
      </c>
      <c r="X18" s="5" t="s">
        <v>15</v>
      </c>
      <c r="Y18" s="5" t="s">
        <v>15</v>
      </c>
      <c r="Z18" s="5" t="s">
        <v>15</v>
      </c>
      <c r="AA18" s="5" t="s">
        <v>15</v>
      </c>
      <c r="AF18" s="5" t="s">
        <v>18</v>
      </c>
      <c r="AG18" s="5" t="s">
        <v>40</v>
      </c>
      <c r="AH18" s="5" t="s">
        <v>9</v>
      </c>
      <c r="AJ18" s="5" t="s">
        <v>30</v>
      </c>
      <c r="AL18" s="5" t="s">
        <v>9</v>
      </c>
      <c r="AM18" s="5" t="s">
        <v>9</v>
      </c>
      <c r="AN18" s="5" t="s">
        <v>9</v>
      </c>
      <c r="AO18" s="5" t="s">
        <v>13</v>
      </c>
      <c r="AP18" s="5" t="s">
        <v>13</v>
      </c>
      <c r="AQ18" s="5" t="s">
        <v>11</v>
      </c>
      <c r="AR18" s="5" t="s">
        <v>13</v>
      </c>
      <c r="AS18" s="5" t="s">
        <v>39</v>
      </c>
      <c r="AT18" s="5" t="s">
        <v>11</v>
      </c>
      <c r="AU18" s="5" t="s">
        <v>11</v>
      </c>
      <c r="AV18" s="5" t="s">
        <v>11</v>
      </c>
      <c r="AW18" s="5" t="s">
        <v>11</v>
      </c>
      <c r="AX18" s="5" t="s">
        <v>11</v>
      </c>
      <c r="AY18" s="5" t="s">
        <v>11</v>
      </c>
      <c r="AZ18" s="5" t="s">
        <v>12</v>
      </c>
      <c r="BA18" s="5" t="s">
        <v>12</v>
      </c>
      <c r="BB18" s="5" t="s">
        <v>12</v>
      </c>
      <c r="BC18" s="5" t="s">
        <v>13</v>
      </c>
      <c r="BD18" s="5" t="s">
        <v>12</v>
      </c>
      <c r="BE18" s="5" t="s">
        <v>13</v>
      </c>
      <c r="BF18" s="5" t="s">
        <v>39</v>
      </c>
      <c r="BG18" s="5" t="s">
        <v>39</v>
      </c>
      <c r="BH18" s="5" t="s">
        <v>39</v>
      </c>
      <c r="BI18" s="5" t="s">
        <v>13</v>
      </c>
      <c r="BL18" s="5" t="s">
        <v>10</v>
      </c>
      <c r="BM18" s="5" t="s">
        <v>9</v>
      </c>
      <c r="BN18" s="5" t="s">
        <v>9</v>
      </c>
      <c r="BO18" s="5" t="s">
        <v>9</v>
      </c>
      <c r="BQ18" s="5" t="s">
        <v>29</v>
      </c>
      <c r="BR18" s="5" t="s">
        <v>38</v>
      </c>
      <c r="BS18" s="5" t="s">
        <v>37</v>
      </c>
    </row>
    <row r="19" spans="1:71" x14ac:dyDescent="0.2">
      <c r="A19" s="5" t="s">
        <v>36</v>
      </c>
      <c r="C19" s="5" t="s">
        <v>26</v>
      </c>
      <c r="D19" s="5" t="s">
        <v>25</v>
      </c>
      <c r="E19" s="5" t="s">
        <v>6</v>
      </c>
      <c r="F19" s="5" t="s">
        <v>24</v>
      </c>
      <c r="G19" s="5" t="s">
        <v>35</v>
      </c>
      <c r="H19" s="5" t="s">
        <v>34</v>
      </c>
      <c r="I19" s="5" t="s">
        <v>33</v>
      </c>
      <c r="K19" s="5" t="s">
        <v>20</v>
      </c>
      <c r="L19" s="5" t="s">
        <v>32</v>
      </c>
      <c r="M19" s="5" t="s">
        <v>19</v>
      </c>
      <c r="N19" s="5" t="s">
        <v>9</v>
      </c>
      <c r="O19" s="5" t="s">
        <v>9</v>
      </c>
      <c r="P19" s="5" t="s">
        <v>9</v>
      </c>
      <c r="Q19" s="5" t="s">
        <v>9</v>
      </c>
      <c r="R19" s="5" t="s">
        <v>9</v>
      </c>
      <c r="S19" s="5" t="s">
        <v>19</v>
      </c>
      <c r="T19" s="5" t="s">
        <v>31</v>
      </c>
      <c r="U19" s="5" t="s">
        <v>30</v>
      </c>
      <c r="V19" s="5" t="s">
        <v>19</v>
      </c>
      <c r="W19" s="5" t="s">
        <v>15</v>
      </c>
      <c r="X19" s="5" t="s">
        <v>15</v>
      </c>
      <c r="Y19" s="5" t="s">
        <v>15</v>
      </c>
      <c r="Z19" s="5" t="s">
        <v>15</v>
      </c>
      <c r="AA19" s="5" t="s">
        <v>15</v>
      </c>
      <c r="AF19" s="5" t="s">
        <v>18</v>
      </c>
      <c r="AG19" s="5" t="s">
        <v>14</v>
      </c>
      <c r="AH19" s="5" t="s">
        <v>9</v>
      </c>
      <c r="AI19" s="5" t="s">
        <v>9</v>
      </c>
      <c r="AJ19" s="5" t="s">
        <v>9</v>
      </c>
      <c r="AK19" s="5" t="s">
        <v>9</v>
      </c>
      <c r="AL19" s="5" t="s">
        <v>9</v>
      </c>
      <c r="AM19" s="5" t="s">
        <v>9</v>
      </c>
      <c r="AN19" s="5" t="s">
        <v>9</v>
      </c>
      <c r="AO19" s="5" t="s">
        <v>12</v>
      </c>
      <c r="AP19" s="5" t="s">
        <v>12</v>
      </c>
      <c r="AQ19" s="5" t="s">
        <v>12</v>
      </c>
      <c r="AR19" s="5" t="s">
        <v>12</v>
      </c>
      <c r="AS19" s="5" t="s">
        <v>13</v>
      </c>
      <c r="AT19" s="5" t="s">
        <v>12</v>
      </c>
      <c r="AU19" s="5" t="s">
        <v>12</v>
      </c>
      <c r="AV19" s="5" t="s">
        <v>12</v>
      </c>
      <c r="AW19" s="5" t="s">
        <v>12</v>
      </c>
      <c r="AX19" s="5" t="s">
        <v>13</v>
      </c>
      <c r="AY19" s="5" t="s">
        <v>12</v>
      </c>
      <c r="AZ19" s="5" t="s">
        <v>12</v>
      </c>
      <c r="BA19" s="5" t="s">
        <v>12</v>
      </c>
      <c r="BB19" s="5" t="s">
        <v>12</v>
      </c>
      <c r="BC19" s="5" t="s">
        <v>12</v>
      </c>
      <c r="BD19" s="5" t="s">
        <v>12</v>
      </c>
      <c r="BE19" s="5" t="s">
        <v>12</v>
      </c>
      <c r="BF19" s="5" t="s">
        <v>12</v>
      </c>
      <c r="BG19" s="5" t="s">
        <v>12</v>
      </c>
      <c r="BH19" s="5" t="s">
        <v>12</v>
      </c>
      <c r="BI19" s="5" t="s">
        <v>12</v>
      </c>
      <c r="BJ19" s="5" t="s">
        <v>12</v>
      </c>
      <c r="BK19" s="5" t="s">
        <v>12</v>
      </c>
      <c r="BL19" s="5" t="s">
        <v>10</v>
      </c>
      <c r="BM19" s="5" t="s">
        <v>30</v>
      </c>
      <c r="BN19" s="5" t="s">
        <v>9</v>
      </c>
      <c r="BO19" s="5" t="s">
        <v>9</v>
      </c>
      <c r="BQ19" s="5" t="s">
        <v>29</v>
      </c>
      <c r="BS19" s="5" t="s">
        <v>28</v>
      </c>
    </row>
    <row r="20" spans="1:71" x14ac:dyDescent="0.2">
      <c r="A20" s="5" t="s">
        <v>27</v>
      </c>
      <c r="C20" s="5" t="s">
        <v>26</v>
      </c>
      <c r="D20" s="5" t="s">
        <v>25</v>
      </c>
      <c r="E20" s="5" t="s">
        <v>6</v>
      </c>
      <c r="F20" s="5" t="s">
        <v>24</v>
      </c>
      <c r="G20" s="5" t="s">
        <v>23</v>
      </c>
      <c r="H20" s="5" t="s">
        <v>22</v>
      </c>
      <c r="I20" s="5" t="s">
        <v>21</v>
      </c>
      <c r="K20" s="5" t="s">
        <v>20</v>
      </c>
      <c r="M20" s="5" t="s">
        <v>19</v>
      </c>
      <c r="N20" s="5" t="s">
        <v>9</v>
      </c>
      <c r="O20" s="5" t="s">
        <v>9</v>
      </c>
      <c r="P20" s="5" t="s">
        <v>9</v>
      </c>
      <c r="Q20" s="5" t="s">
        <v>9</v>
      </c>
      <c r="R20" s="5" t="s">
        <v>9</v>
      </c>
      <c r="S20" s="5" t="s">
        <v>18</v>
      </c>
      <c r="T20" s="5" t="s">
        <v>17</v>
      </c>
      <c r="U20" s="5" t="s">
        <v>16</v>
      </c>
      <c r="W20" s="5" t="s">
        <v>15</v>
      </c>
      <c r="X20" s="5" t="s">
        <v>15</v>
      </c>
      <c r="Y20" s="5" t="s">
        <v>15</v>
      </c>
      <c r="AA20" s="5" t="s">
        <v>15</v>
      </c>
      <c r="AG20" s="5" t="s">
        <v>14</v>
      </c>
      <c r="AH20" s="5" t="s">
        <v>9</v>
      </c>
      <c r="AI20" s="5" t="s">
        <v>9</v>
      </c>
      <c r="AJ20" s="5" t="s">
        <v>9</v>
      </c>
      <c r="AK20" s="5" t="s">
        <v>9</v>
      </c>
      <c r="AL20" s="5" t="s">
        <v>9</v>
      </c>
      <c r="AO20" s="5" t="s">
        <v>12</v>
      </c>
      <c r="AQ20" s="5" t="s">
        <v>12</v>
      </c>
      <c r="AT20" s="5" t="s">
        <v>11</v>
      </c>
      <c r="AU20" s="5" t="s">
        <v>12</v>
      </c>
      <c r="AV20" s="5" t="s">
        <v>12</v>
      </c>
      <c r="AW20" s="5" t="s">
        <v>12</v>
      </c>
      <c r="AX20" s="5" t="s">
        <v>13</v>
      </c>
      <c r="AY20" s="5" t="s">
        <v>12</v>
      </c>
      <c r="AZ20" s="5" t="s">
        <v>12</v>
      </c>
      <c r="BA20" s="5" t="s">
        <v>12</v>
      </c>
      <c r="BB20" s="5" t="s">
        <v>12</v>
      </c>
      <c r="BC20" s="5" t="s">
        <v>12</v>
      </c>
      <c r="BD20" s="5" t="s">
        <v>12</v>
      </c>
      <c r="BE20" s="5" t="s">
        <v>12</v>
      </c>
      <c r="BF20" s="5" t="s">
        <v>12</v>
      </c>
      <c r="BG20" s="5" t="s">
        <v>12</v>
      </c>
      <c r="BH20" s="5" t="s">
        <v>12</v>
      </c>
      <c r="BI20" s="5" t="s">
        <v>12</v>
      </c>
      <c r="BJ20" s="5" t="s">
        <v>12</v>
      </c>
      <c r="BK20" s="5" t="s">
        <v>11</v>
      </c>
      <c r="BL20" s="5" t="s">
        <v>10</v>
      </c>
      <c r="BM20" s="5" t="s">
        <v>9</v>
      </c>
      <c r="BN20" s="5" t="s">
        <v>9</v>
      </c>
      <c r="BO20" s="5" t="s">
        <v>9</v>
      </c>
      <c r="BQ20" s="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Grafici</vt:lpstr>
      <vt:lpstr>DB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Gianluca Bozzelli</cp:lastModifiedBy>
  <dcterms:created xsi:type="dcterms:W3CDTF">2019-07-17T09:42:53Z</dcterms:created>
  <dcterms:modified xsi:type="dcterms:W3CDTF">2019-08-09T08:47:26Z</dcterms:modified>
</cp:coreProperties>
</file>